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318DA88-4084-47FE-A108-20265BE187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yment Reconciliation" sheetId="1" r:id="rId1"/>
    <sheet name="Balance she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Q11" i="1"/>
  <c r="Q12" i="1"/>
  <c r="Q13" i="1"/>
  <c r="Q14" i="1"/>
  <c r="Q15" i="1"/>
  <c r="Q16" i="1"/>
  <c r="Q17" i="1"/>
  <c r="Q18" i="1"/>
  <c r="Q19" i="1"/>
  <c r="Q20" i="1"/>
  <c r="Q21" i="1"/>
  <c r="Q22" i="1"/>
  <c r="Q9" i="1"/>
  <c r="G17" i="1"/>
  <c r="J17" i="1" s="1"/>
  <c r="G18" i="1"/>
  <c r="J18" i="1" s="1"/>
  <c r="G19" i="1"/>
  <c r="J19" i="1" s="1"/>
  <c r="G20" i="1"/>
  <c r="J20" i="1" s="1"/>
  <c r="G21" i="1"/>
  <c r="J21" i="1" s="1"/>
  <c r="G22" i="1"/>
  <c r="J22" i="1" s="1"/>
  <c r="H17" i="1" l="1"/>
  <c r="I17" i="1" s="1"/>
  <c r="M17" i="1" s="1"/>
  <c r="H18" i="1"/>
  <c r="I18" i="1" s="1"/>
  <c r="M18" i="1" s="1"/>
  <c r="H19" i="1"/>
  <c r="I19" i="1" s="1"/>
  <c r="M19" i="1" s="1"/>
  <c r="H20" i="1"/>
  <c r="I20" i="1" s="1"/>
  <c r="M20" i="1" s="1"/>
  <c r="H21" i="1"/>
  <c r="I21" i="1" s="1"/>
  <c r="M21" i="1" s="1"/>
  <c r="H22" i="1"/>
  <c r="I22" i="1" s="1"/>
  <c r="M22" i="1" s="1"/>
  <c r="H16" i="2" l="1"/>
  <c r="H10" i="2"/>
  <c r="H9" i="2"/>
  <c r="H8" i="2"/>
  <c r="H7" i="2"/>
  <c r="H6" i="2"/>
  <c r="H5" i="2"/>
  <c r="H22" i="2"/>
  <c r="G22" i="2"/>
  <c r="H21" i="2"/>
  <c r="G21" i="2"/>
  <c r="G20" i="2"/>
  <c r="H20" i="2"/>
  <c r="G19" i="2"/>
  <c r="H19" i="2"/>
  <c r="H18" i="2"/>
  <c r="G18" i="2"/>
  <c r="H17" i="2"/>
  <c r="G17" i="2"/>
  <c r="G10" i="2"/>
  <c r="G9" i="2"/>
  <c r="G8" i="2"/>
  <c r="G7" i="2"/>
  <c r="G6" i="2"/>
  <c r="G5" i="2"/>
  <c r="G15" i="1"/>
  <c r="G11" i="2" l="1"/>
  <c r="G23" i="2"/>
  <c r="G24" i="2" s="1"/>
  <c r="G25" i="2" s="1"/>
  <c r="H15" i="1"/>
  <c r="I15" i="1" s="1"/>
  <c r="J15" i="1"/>
  <c r="G12" i="2"/>
  <c r="G13" i="2" s="1"/>
  <c r="G14" i="1"/>
  <c r="J14" i="1" s="1"/>
  <c r="M15" i="1" l="1"/>
  <c r="H14" i="1"/>
  <c r="G16" i="1"/>
  <c r="J16" i="1" s="1"/>
  <c r="G13" i="1"/>
  <c r="J13" i="1" s="1"/>
  <c r="G12" i="1"/>
  <c r="J12" i="1" s="1"/>
  <c r="G11" i="1"/>
  <c r="J11" i="1" s="1"/>
  <c r="G10" i="1"/>
  <c r="J10" i="1" s="1"/>
  <c r="I14" i="1" l="1"/>
  <c r="M14" i="1" s="1"/>
  <c r="H16" i="1"/>
  <c r="I16" i="1" s="1"/>
  <c r="M16" i="1" s="1"/>
  <c r="H11" i="1"/>
  <c r="I11" i="1" s="1"/>
  <c r="M11" i="1" s="1"/>
  <c r="H13" i="1"/>
  <c r="I13" i="1" s="1"/>
  <c r="M13" i="1" s="1"/>
  <c r="H12" i="1"/>
  <c r="I12" i="1" s="1"/>
  <c r="M12" i="1" s="1"/>
  <c r="H10" i="1"/>
  <c r="I10" i="1" s="1"/>
  <c r="M10" i="1" s="1"/>
  <c r="G9" i="1" l="1"/>
  <c r="G8" i="1"/>
  <c r="J9" i="1" l="1"/>
  <c r="H9" i="1"/>
  <c r="I9" i="1" s="1"/>
  <c r="H8" i="1"/>
  <c r="I8" i="1" s="1"/>
  <c r="M9" i="1" l="1"/>
  <c r="Q8" i="1" s="1"/>
  <c r="M8" i="1"/>
</calcChain>
</file>

<file path=xl/sharedStrings.xml><?xml version="1.0" encoding="utf-8"?>
<sst xmlns="http://schemas.openxmlformats.org/spreadsheetml/2006/main" count="146" uniqueCount="77">
  <si>
    <t>Amount</t>
  </si>
  <si>
    <t>UTR</t>
  </si>
  <si>
    <t>AEPL222320657</t>
  </si>
  <si>
    <t>FHTC Material supply</t>
  </si>
  <si>
    <t>AEPL222320651</t>
  </si>
  <si>
    <t>AEPL222320728</t>
  </si>
  <si>
    <t>12-01-2023 NEFT/AXISP00354428533/RIUP22/1847/AIVA ENGINEERIN 214307.00</t>
  </si>
  <si>
    <t>12-01-2023 NEFT/AXISP00354510362/RIUP22/1846/AIVA ENGINEERIN 6141813.00</t>
  </si>
  <si>
    <t>AEPL222320760</t>
  </si>
  <si>
    <t>P.O. No. : SHAMLI/AIVA/FHTC MATERIAL/19629/2022-23 Date : 27-09-2022</t>
  </si>
  <si>
    <t>SR. No.</t>
  </si>
  <si>
    <t>Material Discription</t>
  </si>
  <si>
    <t>PP SERVICE SADDLE WITH SS304 THREADED METAL INSERTION and SS 202 Hardware</t>
  </si>
  <si>
    <t>Size</t>
  </si>
  <si>
    <t>200 mm SS202 Nut Bolt</t>
  </si>
  <si>
    <t>160 mm SS202 Nut Bolt</t>
  </si>
  <si>
    <t>110 mm SS202 Nut Bolt</t>
  </si>
  <si>
    <t>Flow Control Valve (5 LPM)</t>
  </si>
  <si>
    <t>1/2"</t>
  </si>
  <si>
    <t>MDPE Female Threaded compression Adaptor with SS304 metal insert</t>
  </si>
  <si>
    <t>MDPE Single compression Female threaded Elbow with SS304 metal insert</t>
  </si>
  <si>
    <t>Nos.</t>
  </si>
  <si>
    <t>Unit</t>
  </si>
  <si>
    <t>Qty.</t>
  </si>
  <si>
    <t>Rate</t>
  </si>
  <si>
    <t>Total Amount -</t>
  </si>
  <si>
    <t>Rs.</t>
  </si>
  <si>
    <t>GST 18%</t>
  </si>
  <si>
    <t>Total Amount including GST-</t>
  </si>
  <si>
    <t>Tax Invoice NO.</t>
  </si>
  <si>
    <t>Qty. Received</t>
  </si>
  <si>
    <t>Balance Qty.</t>
  </si>
  <si>
    <t>PP SERVICE SADDLE WITH SS304 THREADED METAL INSERTION</t>
  </si>
  <si>
    <t>90 mm SS202 Nut Bolt</t>
  </si>
  <si>
    <t>P.O. No. : SHAMLI/AIVA/MDPE (FHTC) FITTINGS/19864/2022-23 Date : 10-12-2022</t>
  </si>
  <si>
    <t>75 mm SS202 Nut Bolt</t>
  </si>
  <si>
    <t>63 mm SS202 Nut Bolt</t>
  </si>
  <si>
    <t>25-01-2023 NEFT/AXISP00357166384/RIUP22/1918/AIVA ENGINEERIN ₹ 14,64,861.00</t>
  </si>
  <si>
    <t>AEPL222320799</t>
  </si>
  <si>
    <t>04-02-2023 NEFT/AXISP00360451650/RIUP22/2091/AIVA ENGINEERIN ₹ 13,57,972.00</t>
  </si>
  <si>
    <t>AEPL222320777</t>
  </si>
  <si>
    <t>AEPL222320780</t>
  </si>
  <si>
    <t>AEPL222320837</t>
  </si>
  <si>
    <t>AEPL222320847</t>
  </si>
  <si>
    <t>30-09-2023 NEFT/AXISP00429227609/RIUP23/2371/AIVA ENGINEERING P/MAHB0001140 429274.00</t>
  </si>
  <si>
    <t>28-08-2023 NEFT/AXISP00418849250/RIUP23/1731/AIVA ENGINEERINGP/MAHB0001140 2696418.00</t>
  </si>
  <si>
    <t>29-05-2023 NEFT/AXISP00393029883/RIUP23/237/AIVA ENGINEERING 1654198.00</t>
  </si>
  <si>
    <t>29-03-2023 NEFT/AXISP00376153296/RIUP22/2662/AIVA ENGINEERIN 3407857.00</t>
  </si>
  <si>
    <t>AEPL222320963</t>
  </si>
  <si>
    <t>AEPL222320997</t>
  </si>
  <si>
    <t>AEPL232420011</t>
  </si>
  <si>
    <t>AEPL232420377</t>
  </si>
  <si>
    <t>AEPL232420379</t>
  </si>
  <si>
    <t>AEPL232420443</t>
  </si>
  <si>
    <t xml:space="preserve">subcontactor name </t>
  </si>
  <si>
    <t>state name</t>
  </si>
  <si>
    <t>Uttar Pradesh</t>
  </si>
  <si>
    <t>district name</t>
  </si>
  <si>
    <t>block name</t>
  </si>
  <si>
    <t>Aiva Engineering Pvt. Ltd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</si>
  <si>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</si>
  <si>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</si>
  <si>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</si>
  <si>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</si>
  <si>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</si>
  <si>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</si>
  <si>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</si>
  <si>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</si>
  <si>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</si>
  <si>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</si>
  <si>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</si>
  <si>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</si>
  <si>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</si>
  <si>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</si>
  <si>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Payment_Amount</t>
  </si>
  <si>
    <t>TDS_Payment_Amount</t>
  </si>
  <si>
    <t>31-Feb-23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</si>
</sst>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0.000"/>
    <numFmt numFmtId="166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2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165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6" fontId="6" fillId="0" borderId="3" xfId="0" applyNumberFormat="1" applyFont="1" applyBorder="1" applyAlignment="1">
      <alignment horizontal="center" vertical="center" wrapText="1"/>
    </xf>
    <xf numFmtId="164" fontId="6" fillId="0" borderId="3" xfId="1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vertical="center"/>
    </xf>
    <xf numFmtId="164" fontId="0" fillId="0" borderId="3" xfId="1" applyFont="1" applyBorder="1" applyAlignment="1">
      <alignment vertical="center"/>
    </xf>
    <xf numFmtId="0" fontId="0" fillId="0" borderId="3" xfId="0" applyBorder="1" applyAlignment="1">
      <alignment vertical="center" wrapText="1"/>
    </xf>
    <xf numFmtId="166" fontId="0" fillId="0" borderId="3" xfId="1" applyNumberFormat="1" applyFont="1" applyBorder="1" applyAlignment="1">
      <alignment vertical="center"/>
    </xf>
    <xf numFmtId="166" fontId="0" fillId="0" borderId="3" xfId="1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166" fontId="6" fillId="0" borderId="3" xfId="1" applyNumberFormat="1" applyFont="1" applyBorder="1" applyAlignment="1">
      <alignment vertical="center"/>
    </xf>
    <xf numFmtId="0" fontId="6" fillId="0" borderId="3" xfId="0" applyFont="1" applyBorder="1"/>
    <xf numFmtId="2" fontId="0" fillId="0" borderId="3" xfId="0" applyNumberFormat="1" applyBorder="1" applyAlignment="1">
      <alignment vertical="center"/>
    </xf>
    <xf numFmtId="164" fontId="0" fillId="0" borderId="3" xfId="0" applyNumberFormat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0" fillId="2" borderId="0" xfId="0" applyNumberFormat="1" applyFill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10" fontId="3" fillId="2" borderId="5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0" fontId="3" fillId="3" borderId="7" xfId="1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43" fontId="3" fillId="4" borderId="4" xfId="1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4" borderId="4" xfId="0" applyFill="1" applyBorder="1" applyAlignment="1">
      <alignment vertical="center"/>
    </xf>
    <xf numFmtId="43" fontId="0" fillId="4" borderId="7" xfId="0" applyNumberForma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8" fillId="2" borderId="6" xfId="2" applyFont="1" applyFill="1" applyBorder="1" applyAlignment="1">
      <alignment horizontal="center" vertical="center"/>
    </xf>
    <xf numFmtId="43" fontId="6" fillId="2" borderId="6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C123A834-2538-4EB3-BB59-A229F45CC5E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topLeftCell="A4" zoomScale="84" zoomScaleNormal="93" workbookViewId="0">
      <selection activeCell="C15" sqref="C15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8.5703125" style="2" customWidth="1"/>
    <col min="5" max="5" width="14.5703125" style="2" bestFit="1" customWidth="1"/>
    <col min="6" max="6" width="7.28515625" style="2" bestFit="1" customWidth="1"/>
    <col min="7" max="7" width="13.28515625" style="2" customWidth="1"/>
    <col min="8" max="8" width="12.28515625" style="13" customWidth="1"/>
    <col min="9" max="9" width="13.85546875" style="13" customWidth="1"/>
    <col min="10" max="10" width="9.7109375" style="2" bestFit="1" customWidth="1"/>
    <col min="11" max="11" width="8.7109375" style="2" bestFit="1" customWidth="1"/>
    <col min="12" max="12" width="14.28515625" style="2" bestFit="1" customWidth="1"/>
    <col min="13" max="13" width="17.85546875" style="2" customWidth="1"/>
    <col min="14" max="14" width="10.85546875" style="2" bestFit="1" customWidth="1"/>
    <col min="15" max="15" width="13.42578125" style="2" bestFit="1" customWidth="1"/>
    <col min="16" max="16" width="14.5703125" style="2" bestFit="1" customWidth="1"/>
    <col min="17" max="17" width="18" style="2" customWidth="1"/>
    <col min="18" max="18" width="94.42578125" style="2" bestFit="1" customWidth="1"/>
    <col min="19" max="19" width="10.28515625" style="2" bestFit="1" customWidth="1"/>
    <col min="20" max="16384" width="9" style="2"/>
  </cols>
  <sheetData>
    <row r="1" spans="1:19" ht="45" x14ac:dyDescent="0.25">
      <c r="A1" s="65" t="s">
        <v>54</v>
      </c>
      <c r="B1" t="s">
        <v>59</v>
      </c>
      <c r="E1" s="3"/>
      <c r="F1" s="3"/>
      <c r="G1" s="3"/>
      <c r="H1" s="4"/>
      <c r="I1" s="4"/>
    </row>
    <row r="2" spans="1:19" ht="21" x14ac:dyDescent="0.25">
      <c r="A2" s="64" t="s">
        <v>55</v>
      </c>
      <c r="B2" t="s">
        <v>56</v>
      </c>
      <c r="C2" s="5"/>
      <c r="D2" s="5"/>
      <c r="H2" s="2"/>
      <c r="I2" s="6"/>
      <c r="J2" s="7"/>
      <c r="K2" s="7"/>
      <c r="L2" s="7"/>
      <c r="M2" s="7"/>
      <c r="N2" s="7"/>
      <c r="O2" s="7"/>
      <c r="P2" s="7"/>
    </row>
    <row r="3" spans="1:19" ht="21.75" thickBot="1" x14ac:dyDescent="0.3">
      <c r="A3" s="64" t="s">
        <v>57</v>
      </c>
      <c r="B3" t="s">
        <v>60</v>
      </c>
      <c r="C3" s="5"/>
      <c r="D3" s="5"/>
      <c r="H3" s="2"/>
      <c r="I3" s="6"/>
      <c r="J3" s="7"/>
      <c r="K3" s="7"/>
      <c r="L3" s="7"/>
      <c r="M3" s="7"/>
      <c r="N3" s="7"/>
      <c r="O3" s="7"/>
      <c r="P3" s="7"/>
    </row>
    <row r="4" spans="1:19" ht="15.75" thickBot="1" x14ac:dyDescent="0.3">
      <c r="A4" s="64" t="s">
        <v>58</v>
      </c>
      <c r="B4" t="s">
        <v>60</v>
      </c>
      <c r="C4" s="8"/>
      <c r="D4" s="8"/>
      <c r="E4" s="8"/>
      <c r="F4" s="7"/>
      <c r="G4" s="7"/>
      <c r="H4" s="9"/>
      <c r="I4" s="9"/>
      <c r="J4" s="7"/>
      <c r="K4" s="7"/>
      <c r="N4" s="44"/>
      <c r="O4" s="10"/>
      <c r="P4" s="10"/>
      <c r="Q4" s="10"/>
      <c r="R4" s="10"/>
    </row>
    <row r="5" spans="1:19" s="14" customFormat="1" ht="43.9" customHeight="1" thickBot="1" x14ac:dyDescent="0.3">
      <c r="A5" s="66" t="s">
        <v>61</v>
      </c>
      <c r="B5" s="67" t="s">
        <v>62</v>
      </c>
      <c r="C5" s="68" t="s">
        <v>63</v>
      </c>
      <c r="D5" s="69" t="s">
        <v>64</v>
      </c>
      <c r="E5" s="67" t="s">
        <v>65</v>
      </c>
      <c r="F5" s="67" t="s">
        <v>66</v>
      </c>
      <c r="G5" s="69" t="s">
        <v>67</v>
      </c>
      <c r="H5" s="70" t="s">
        <v>68</v>
      </c>
      <c r="I5" s="71" t="s">
        <v>0</v>
      </c>
      <c r="J5" s="67" t="s">
        <v>69</v>
      </c>
      <c r="K5" s="67" t="s">
        <v>70</v>
      </c>
      <c r="L5" s="67" t="s">
        <v>71</v>
      </c>
      <c r="M5" s="38" t="s">
        <v>72</v>
      </c>
      <c r="N5" s="38"/>
      <c r="O5" s="67" t="s">
        <v>74</v>
      </c>
      <c r="P5" s="67" t="s">
        <v>75</v>
      </c>
      <c r="Q5" s="67" t="s">
        <v>73</v>
      </c>
      <c r="R5" s="67" t="s">
        <v>1</v>
      </c>
    </row>
    <row r="6" spans="1:19" ht="15.75" thickBot="1" x14ac:dyDescent="0.3">
      <c r="A6" s="42"/>
      <c r="B6" s="12"/>
      <c r="C6" s="12"/>
      <c r="D6" s="12"/>
      <c r="E6" s="12"/>
      <c r="F6" s="12"/>
      <c r="G6" s="12"/>
      <c r="H6" s="45"/>
      <c r="I6" s="12"/>
      <c r="J6" s="46"/>
      <c r="K6" s="45"/>
      <c r="L6" s="12"/>
      <c r="M6" s="12"/>
      <c r="N6" s="43"/>
      <c r="O6" s="12"/>
      <c r="P6" s="45"/>
      <c r="Q6" s="12"/>
      <c r="R6" s="12"/>
    </row>
    <row r="7" spans="1:19" s="56" customFormat="1" ht="19.5" customHeight="1" thickBot="1" x14ac:dyDescent="0.3">
      <c r="A7" s="51"/>
      <c r="B7" s="52"/>
      <c r="C7" s="52"/>
      <c r="D7" s="52"/>
      <c r="E7" s="52"/>
      <c r="F7" s="52"/>
      <c r="G7" s="52"/>
      <c r="H7" s="53"/>
      <c r="I7" s="52"/>
      <c r="J7" s="54"/>
      <c r="K7" s="53"/>
      <c r="L7" s="52"/>
      <c r="M7" s="52"/>
      <c r="N7" s="55"/>
      <c r="O7" s="52"/>
      <c r="P7" s="53"/>
      <c r="Q7" s="52"/>
      <c r="R7" s="52"/>
    </row>
    <row r="8" spans="1:19" ht="30" customHeight="1" thickBot="1" x14ac:dyDescent="0.3">
      <c r="A8" s="47">
        <v>52615</v>
      </c>
      <c r="B8" s="48" t="s">
        <v>3</v>
      </c>
      <c r="C8" s="49">
        <v>44903</v>
      </c>
      <c r="D8" s="59" t="s">
        <v>2</v>
      </c>
      <c r="E8" s="60">
        <v>1456600</v>
      </c>
      <c r="F8" s="60">
        <v>0</v>
      </c>
      <c r="G8" s="60">
        <f>E8-F8</f>
        <v>1456600</v>
      </c>
      <c r="H8" s="60">
        <f t="shared" ref="H8:H22" si="0">ROUND(G8*$H$6,)</f>
        <v>0</v>
      </c>
      <c r="I8" s="60">
        <f>G8+H8</f>
        <v>1456600</v>
      </c>
      <c r="J8" s="60">
        <v>0</v>
      </c>
      <c r="K8" s="60">
        <v>0</v>
      </c>
      <c r="L8" s="60">
        <v>0</v>
      </c>
      <c r="M8" s="60">
        <f>I8-SUM(J8:L8)</f>
        <v>1456600</v>
      </c>
      <c r="N8" s="50"/>
      <c r="O8" s="60">
        <v>214307</v>
      </c>
      <c r="P8" s="60">
        <v>0</v>
      </c>
      <c r="Q8" s="60">
        <f>O8-P8</f>
        <v>214307</v>
      </c>
      <c r="R8" s="61" t="s">
        <v>6</v>
      </c>
      <c r="S8" s="63">
        <v>-5421</v>
      </c>
    </row>
    <row r="9" spans="1:19" ht="30" customHeight="1" x14ac:dyDescent="0.25">
      <c r="A9" s="47">
        <v>52615</v>
      </c>
      <c r="B9" s="40" t="s">
        <v>3</v>
      </c>
      <c r="C9" s="1">
        <v>44901</v>
      </c>
      <c r="D9" s="57" t="s">
        <v>4</v>
      </c>
      <c r="E9" s="58">
        <v>3748500</v>
      </c>
      <c r="F9" s="58">
        <v>0</v>
      </c>
      <c r="G9" s="58">
        <f>E9-F9</f>
        <v>3748500</v>
      </c>
      <c r="H9" s="58">
        <f t="shared" si="0"/>
        <v>0</v>
      </c>
      <c r="I9" s="58">
        <f>G9+H9</f>
        <v>3748500</v>
      </c>
      <c r="J9" s="58">
        <f>ROUND((G8+G9-5000000)*0.1%,)</f>
        <v>205</v>
      </c>
      <c r="K9" s="58">
        <v>0</v>
      </c>
      <c r="L9" s="58">
        <v>0</v>
      </c>
      <c r="M9" s="58">
        <f>I9-SUM(J9:L9)</f>
        <v>3748295</v>
      </c>
      <c r="N9" s="39"/>
      <c r="O9" s="58">
        <v>6141813</v>
      </c>
      <c r="P9" s="58">
        <v>0</v>
      </c>
      <c r="Q9" s="58">
        <f>O9-P9</f>
        <v>6141813</v>
      </c>
      <c r="R9" s="62" t="s">
        <v>7</v>
      </c>
    </row>
    <row r="10" spans="1:19" ht="30" customHeight="1" x14ac:dyDescent="0.25">
      <c r="A10" s="47">
        <v>52615</v>
      </c>
      <c r="B10" s="40" t="s">
        <v>3</v>
      </c>
      <c r="C10" s="1">
        <v>44921</v>
      </c>
      <c r="D10" s="57" t="s">
        <v>5</v>
      </c>
      <c r="E10" s="58">
        <v>181770</v>
      </c>
      <c r="F10" s="58">
        <v>0</v>
      </c>
      <c r="G10" s="58">
        <f>E10-F10</f>
        <v>181770</v>
      </c>
      <c r="H10" s="58">
        <f t="shared" si="0"/>
        <v>0</v>
      </c>
      <c r="I10" s="58">
        <f>G10+H10</f>
        <v>181770</v>
      </c>
      <c r="J10" s="58">
        <f t="shared" ref="J10:J22" si="1">ROUND(G10*$J$6,)</f>
        <v>0</v>
      </c>
      <c r="K10" s="58">
        <v>0</v>
      </c>
      <c r="L10" s="58">
        <v>0</v>
      </c>
      <c r="M10" s="58">
        <f>I10-SUM(J10:L10)</f>
        <v>181770</v>
      </c>
      <c r="N10" s="39"/>
      <c r="O10" s="58">
        <v>1466103</v>
      </c>
      <c r="P10" s="58">
        <v>1242</v>
      </c>
      <c r="Q10" s="58">
        <f t="shared" ref="Q10:Q22" si="2">O10-P10</f>
        <v>1464861</v>
      </c>
      <c r="R10" s="62" t="s">
        <v>37</v>
      </c>
    </row>
    <row r="11" spans="1:19" ht="30" customHeight="1" x14ac:dyDescent="0.25">
      <c r="A11" s="47">
        <v>52615</v>
      </c>
      <c r="B11" s="40" t="s">
        <v>3</v>
      </c>
      <c r="C11" s="1">
        <v>44926</v>
      </c>
      <c r="D11" s="57" t="s">
        <v>8</v>
      </c>
      <c r="E11" s="58">
        <v>1242460</v>
      </c>
      <c r="F11" s="58">
        <v>0</v>
      </c>
      <c r="G11" s="58">
        <f>E11-F11</f>
        <v>1242460</v>
      </c>
      <c r="H11" s="58">
        <f t="shared" si="0"/>
        <v>0</v>
      </c>
      <c r="I11" s="58">
        <f>G11+H11</f>
        <v>1242460</v>
      </c>
      <c r="J11" s="58">
        <f t="shared" si="1"/>
        <v>0</v>
      </c>
      <c r="K11" s="58">
        <v>0</v>
      </c>
      <c r="L11" s="58">
        <v>0</v>
      </c>
      <c r="M11" s="58">
        <f>I11-SUM(J11:L11)</f>
        <v>1242460</v>
      </c>
      <c r="N11" s="39"/>
      <c r="O11" s="58">
        <v>1359124</v>
      </c>
      <c r="P11" s="58">
        <v>1152</v>
      </c>
      <c r="Q11" s="58">
        <f t="shared" si="2"/>
        <v>1357972</v>
      </c>
      <c r="R11" s="62" t="s">
        <v>39</v>
      </c>
    </row>
    <row r="12" spans="1:19" ht="30" customHeight="1" x14ac:dyDescent="0.25">
      <c r="A12" s="47">
        <v>52615</v>
      </c>
      <c r="B12" s="40" t="s">
        <v>3</v>
      </c>
      <c r="C12" s="1">
        <v>44945</v>
      </c>
      <c r="D12" s="57" t="s">
        <v>38</v>
      </c>
      <c r="E12" s="58">
        <v>1151800</v>
      </c>
      <c r="F12" s="58">
        <v>0</v>
      </c>
      <c r="G12" s="58">
        <f t="shared" ref="G12:G17" si="3">E12-F12</f>
        <v>1151800</v>
      </c>
      <c r="H12" s="58">
        <f t="shared" si="0"/>
        <v>0</v>
      </c>
      <c r="I12" s="58">
        <f t="shared" ref="I12:I17" si="4">G12+H12</f>
        <v>1151800</v>
      </c>
      <c r="J12" s="58">
        <f t="shared" si="1"/>
        <v>0</v>
      </c>
      <c r="K12" s="58">
        <v>0</v>
      </c>
      <c r="L12" s="58">
        <v>0</v>
      </c>
      <c r="M12" s="58">
        <f t="shared" ref="M12" si="5">I12-SUM(J12:L12)</f>
        <v>1151800</v>
      </c>
      <c r="N12" s="39"/>
      <c r="O12" s="58">
        <v>3407857</v>
      </c>
      <c r="P12" s="58">
        <v>0</v>
      </c>
      <c r="Q12" s="58">
        <f t="shared" si="2"/>
        <v>3407857</v>
      </c>
      <c r="R12" s="62" t="s">
        <v>47</v>
      </c>
    </row>
    <row r="13" spans="1:19" ht="30" customHeight="1" x14ac:dyDescent="0.25">
      <c r="A13" s="47">
        <v>52615</v>
      </c>
      <c r="B13" s="40" t="s">
        <v>3</v>
      </c>
      <c r="C13" s="1">
        <v>44933</v>
      </c>
      <c r="D13" s="57" t="s">
        <v>40</v>
      </c>
      <c r="E13" s="58">
        <v>539967</v>
      </c>
      <c r="F13" s="58">
        <v>0</v>
      </c>
      <c r="G13" s="58">
        <f t="shared" si="3"/>
        <v>539967</v>
      </c>
      <c r="H13" s="58">
        <f t="shared" si="0"/>
        <v>0</v>
      </c>
      <c r="I13" s="58">
        <f t="shared" si="4"/>
        <v>539967</v>
      </c>
      <c r="J13" s="58">
        <f t="shared" si="1"/>
        <v>0</v>
      </c>
      <c r="K13" s="58">
        <v>0</v>
      </c>
      <c r="L13" s="58">
        <v>0</v>
      </c>
      <c r="M13" s="58">
        <f t="shared" ref="M13:M17" si="6">I13-SUM(J13:L13)</f>
        <v>539967</v>
      </c>
      <c r="N13" s="39"/>
      <c r="O13" s="58">
        <v>1654198</v>
      </c>
      <c r="P13" s="58">
        <v>0</v>
      </c>
      <c r="Q13" s="58">
        <f t="shared" si="2"/>
        <v>1654198</v>
      </c>
      <c r="R13" s="62" t="s">
        <v>46</v>
      </c>
    </row>
    <row r="14" spans="1:19" ht="30" customHeight="1" x14ac:dyDescent="0.25">
      <c r="A14" s="47">
        <v>52615</v>
      </c>
      <c r="B14" s="40" t="s">
        <v>3</v>
      </c>
      <c r="C14" s="1">
        <v>44935</v>
      </c>
      <c r="D14" s="57" t="s">
        <v>41</v>
      </c>
      <c r="E14" s="58">
        <v>856002</v>
      </c>
      <c r="F14" s="58">
        <v>0</v>
      </c>
      <c r="G14" s="58">
        <f t="shared" ref="G14:G15" si="7">E14-F14</f>
        <v>856002</v>
      </c>
      <c r="H14" s="58">
        <f t="shared" si="0"/>
        <v>0</v>
      </c>
      <c r="I14" s="58">
        <f>G14+H14</f>
        <v>856002</v>
      </c>
      <c r="J14" s="58">
        <f t="shared" si="1"/>
        <v>0</v>
      </c>
      <c r="K14" s="58">
        <v>0</v>
      </c>
      <c r="L14" s="58">
        <v>0</v>
      </c>
      <c r="M14" s="58">
        <f t="shared" si="6"/>
        <v>856002</v>
      </c>
      <c r="N14" s="39"/>
      <c r="O14" s="58">
        <v>2696418</v>
      </c>
      <c r="P14" s="58"/>
      <c r="Q14" s="58">
        <f t="shared" si="2"/>
        <v>2696418</v>
      </c>
      <c r="R14" s="62" t="s">
        <v>45</v>
      </c>
    </row>
    <row r="15" spans="1:19" ht="30" customHeight="1" x14ac:dyDescent="0.25">
      <c r="A15" s="47">
        <v>52615</v>
      </c>
      <c r="B15" s="40" t="s">
        <v>3</v>
      </c>
      <c r="C15" s="1" t="s">
        <v>76</v>
      </c>
      <c r="D15" s="57" t="s">
        <v>42</v>
      </c>
      <c r="E15" s="58">
        <v>1122675</v>
      </c>
      <c r="F15" s="58">
        <v>0</v>
      </c>
      <c r="G15" s="58">
        <f t="shared" si="7"/>
        <v>1122675</v>
      </c>
      <c r="H15" s="58">
        <f t="shared" si="0"/>
        <v>0</v>
      </c>
      <c r="I15" s="58">
        <f t="shared" ref="I15" si="8">G15+H15</f>
        <v>1122675</v>
      </c>
      <c r="J15" s="58">
        <f t="shared" si="1"/>
        <v>0</v>
      </c>
      <c r="K15" s="58">
        <v>0</v>
      </c>
      <c r="L15" s="58">
        <v>0</v>
      </c>
      <c r="M15" s="58">
        <f t="shared" si="6"/>
        <v>1122675</v>
      </c>
      <c r="N15" s="39"/>
      <c r="O15" s="58">
        <v>429638</v>
      </c>
      <c r="P15" s="58">
        <v>364</v>
      </c>
      <c r="Q15" s="58">
        <f t="shared" si="2"/>
        <v>429274</v>
      </c>
      <c r="R15" s="62" t="s">
        <v>44</v>
      </c>
    </row>
    <row r="16" spans="1:19" ht="30" customHeight="1" x14ac:dyDescent="0.25">
      <c r="A16" s="47">
        <v>52615</v>
      </c>
      <c r="B16" s="40" t="s">
        <v>3</v>
      </c>
      <c r="C16" s="1">
        <v>44958</v>
      </c>
      <c r="D16" s="57" t="s">
        <v>43</v>
      </c>
      <c r="E16" s="58">
        <v>371819</v>
      </c>
      <c r="F16" s="58">
        <v>0</v>
      </c>
      <c r="G16" s="58">
        <f t="shared" si="3"/>
        <v>371819</v>
      </c>
      <c r="H16" s="58">
        <f t="shared" si="0"/>
        <v>0</v>
      </c>
      <c r="I16" s="58">
        <f t="shared" si="4"/>
        <v>371819</v>
      </c>
      <c r="J16" s="58">
        <f t="shared" si="1"/>
        <v>0</v>
      </c>
      <c r="K16" s="58">
        <v>0</v>
      </c>
      <c r="L16" s="58">
        <v>0</v>
      </c>
      <c r="M16" s="58">
        <f t="shared" si="6"/>
        <v>371819</v>
      </c>
      <c r="N16" s="39"/>
      <c r="O16" s="11"/>
      <c r="P16" s="11">
        <v>0</v>
      </c>
      <c r="Q16" s="58">
        <f t="shared" si="2"/>
        <v>0</v>
      </c>
      <c r="R16" s="41"/>
    </row>
    <row r="17" spans="1:18" ht="30" customHeight="1" x14ac:dyDescent="0.25">
      <c r="A17" s="47">
        <v>52615</v>
      </c>
      <c r="B17" s="40" t="s">
        <v>3</v>
      </c>
      <c r="C17" s="1">
        <v>44991</v>
      </c>
      <c r="D17" s="57" t="s">
        <v>48</v>
      </c>
      <c r="E17" s="58">
        <v>652073</v>
      </c>
      <c r="F17" s="58">
        <v>0</v>
      </c>
      <c r="G17" s="58">
        <f t="shared" si="3"/>
        <v>652073</v>
      </c>
      <c r="H17" s="58">
        <f t="shared" si="0"/>
        <v>0</v>
      </c>
      <c r="I17" s="58">
        <f t="shared" si="4"/>
        <v>652073</v>
      </c>
      <c r="J17" s="58">
        <f t="shared" si="1"/>
        <v>0</v>
      </c>
      <c r="K17" s="58">
        <v>0</v>
      </c>
      <c r="L17" s="58">
        <v>0</v>
      </c>
      <c r="M17" s="58">
        <f t="shared" si="6"/>
        <v>652073</v>
      </c>
      <c r="N17" s="39"/>
      <c r="O17" s="11"/>
      <c r="P17" s="11"/>
      <c r="Q17" s="58">
        <f t="shared" si="2"/>
        <v>0</v>
      </c>
      <c r="R17" s="41"/>
    </row>
    <row r="18" spans="1:18" ht="30" customHeight="1" x14ac:dyDescent="0.25">
      <c r="A18" s="47">
        <v>52615</v>
      </c>
      <c r="B18" s="40" t="s">
        <v>3</v>
      </c>
      <c r="C18" s="1">
        <v>44999</v>
      </c>
      <c r="D18" s="57" t="s">
        <v>49</v>
      </c>
      <c r="E18" s="58">
        <v>375330</v>
      </c>
      <c r="F18" s="58">
        <v>0</v>
      </c>
      <c r="G18" s="58">
        <f t="shared" ref="G18" si="9">E18-F18</f>
        <v>375330</v>
      </c>
      <c r="H18" s="58">
        <f t="shared" si="0"/>
        <v>0</v>
      </c>
      <c r="I18" s="58">
        <f t="shared" ref="I18" si="10">G18+H18</f>
        <v>375330</v>
      </c>
      <c r="J18" s="58">
        <f t="shared" si="1"/>
        <v>0</v>
      </c>
      <c r="K18" s="58">
        <v>0</v>
      </c>
      <c r="L18" s="58">
        <v>0</v>
      </c>
      <c r="M18" s="58">
        <f t="shared" ref="M18" si="11">I18-SUM(J18:L18)</f>
        <v>375330</v>
      </c>
      <c r="N18" s="39"/>
      <c r="O18" s="11"/>
      <c r="P18" s="11"/>
      <c r="Q18" s="58">
        <f t="shared" si="2"/>
        <v>0</v>
      </c>
      <c r="R18" s="41"/>
    </row>
    <row r="19" spans="1:18" ht="30" customHeight="1" x14ac:dyDescent="0.25">
      <c r="A19" s="47">
        <v>52615</v>
      </c>
      <c r="B19" s="40" t="s">
        <v>3</v>
      </c>
      <c r="C19" s="1">
        <v>45021</v>
      </c>
      <c r="D19" s="57" t="s">
        <v>50</v>
      </c>
      <c r="E19" s="58">
        <v>375330</v>
      </c>
      <c r="F19" s="58">
        <v>0</v>
      </c>
      <c r="G19" s="58">
        <f t="shared" ref="G19" si="12">E19-F19</f>
        <v>375330</v>
      </c>
      <c r="H19" s="58">
        <f t="shared" si="0"/>
        <v>0</v>
      </c>
      <c r="I19" s="58">
        <f t="shared" ref="I19" si="13">G19+H19</f>
        <v>375330</v>
      </c>
      <c r="J19" s="58">
        <f t="shared" si="1"/>
        <v>0</v>
      </c>
      <c r="K19" s="58">
        <v>0</v>
      </c>
      <c r="L19" s="58">
        <v>0</v>
      </c>
      <c r="M19" s="58">
        <f t="shared" ref="M19" si="14">I19-SUM(J19:L19)</f>
        <v>375330</v>
      </c>
      <c r="N19" s="39"/>
      <c r="O19" s="11"/>
      <c r="P19" s="11"/>
      <c r="Q19" s="58">
        <f t="shared" si="2"/>
        <v>0</v>
      </c>
      <c r="R19" s="41"/>
    </row>
    <row r="20" spans="1:18" ht="30" customHeight="1" x14ac:dyDescent="0.25">
      <c r="A20" s="47">
        <v>52615</v>
      </c>
      <c r="B20" s="40" t="s">
        <v>3</v>
      </c>
      <c r="C20" s="1">
        <v>45143</v>
      </c>
      <c r="D20" s="57" t="s">
        <v>51</v>
      </c>
      <c r="E20" s="58">
        <v>2084130</v>
      </c>
      <c r="F20" s="58">
        <v>0</v>
      </c>
      <c r="G20" s="58">
        <f t="shared" ref="G20" si="15">E20-F20</f>
        <v>2084130</v>
      </c>
      <c r="H20" s="58">
        <f t="shared" si="0"/>
        <v>0</v>
      </c>
      <c r="I20" s="58">
        <f t="shared" ref="I20" si="16">G20+H20</f>
        <v>2084130</v>
      </c>
      <c r="J20" s="58">
        <f t="shared" si="1"/>
        <v>0</v>
      </c>
      <c r="K20" s="58">
        <v>0</v>
      </c>
      <c r="L20" s="58">
        <v>0</v>
      </c>
      <c r="M20" s="58">
        <f t="shared" ref="M20" si="17">I20-SUM(J20:L20)</f>
        <v>2084130</v>
      </c>
      <c r="N20" s="39"/>
      <c r="O20" s="11"/>
      <c r="P20" s="11"/>
      <c r="Q20" s="58">
        <f t="shared" si="2"/>
        <v>0</v>
      </c>
      <c r="R20" s="41"/>
    </row>
    <row r="21" spans="1:18" ht="30" customHeight="1" x14ac:dyDescent="0.25">
      <c r="A21" s="47">
        <v>52615</v>
      </c>
      <c r="B21" s="40" t="s">
        <v>3</v>
      </c>
      <c r="C21" s="1">
        <v>45145</v>
      </c>
      <c r="D21" s="57" t="s">
        <v>52</v>
      </c>
      <c r="E21" s="58">
        <v>200970</v>
      </c>
      <c r="F21" s="58">
        <v>0</v>
      </c>
      <c r="G21" s="58">
        <f t="shared" ref="G21" si="18">E21-F21</f>
        <v>200970</v>
      </c>
      <c r="H21" s="58">
        <f t="shared" si="0"/>
        <v>0</v>
      </c>
      <c r="I21" s="58">
        <f t="shared" ref="I21" si="19">G21+H21</f>
        <v>200970</v>
      </c>
      <c r="J21" s="58">
        <f t="shared" si="1"/>
        <v>0</v>
      </c>
      <c r="K21" s="58">
        <v>0</v>
      </c>
      <c r="L21" s="58">
        <v>0</v>
      </c>
      <c r="M21" s="58">
        <f t="shared" ref="M21" si="20">I21-SUM(J21:L21)</f>
        <v>200970</v>
      </c>
      <c r="N21" s="39"/>
      <c r="O21" s="11"/>
      <c r="P21" s="11"/>
      <c r="Q21" s="58">
        <f t="shared" si="2"/>
        <v>0</v>
      </c>
      <c r="R21" s="41"/>
    </row>
    <row r="22" spans="1:18" ht="30" customHeight="1" x14ac:dyDescent="0.25">
      <c r="A22" s="47">
        <v>52615</v>
      </c>
      <c r="B22" s="40" t="s">
        <v>3</v>
      </c>
      <c r="C22" s="1">
        <v>45167</v>
      </c>
      <c r="D22" s="57" t="s">
        <v>53</v>
      </c>
      <c r="E22" s="58">
        <v>364100</v>
      </c>
      <c r="F22" s="58">
        <v>0</v>
      </c>
      <c r="G22" s="58">
        <f t="shared" ref="G22" si="21">E22-F22</f>
        <v>364100</v>
      </c>
      <c r="H22" s="58">
        <f t="shared" si="0"/>
        <v>0</v>
      </c>
      <c r="I22" s="58">
        <f t="shared" ref="I22" si="22">G22+H22</f>
        <v>364100</v>
      </c>
      <c r="J22" s="58">
        <f t="shared" si="1"/>
        <v>0</v>
      </c>
      <c r="K22" s="58">
        <v>0</v>
      </c>
      <c r="L22" s="58">
        <v>0</v>
      </c>
      <c r="M22" s="58">
        <f t="shared" ref="M22" si="23">I22-SUM(J22:L22)</f>
        <v>364100</v>
      </c>
      <c r="N22" s="39"/>
      <c r="O22" s="11"/>
      <c r="P22" s="11"/>
      <c r="Q22" s="58">
        <f t="shared" si="2"/>
        <v>0</v>
      </c>
      <c r="R22" s="41"/>
    </row>
    <row r="25" spans="1:18" x14ac:dyDescent="0.25">
      <c r="G25" s="16"/>
    </row>
    <row r="27" spans="1:18" x14ac:dyDescent="0.25">
      <c r="E27" s="15"/>
      <c r="G27" s="16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L25"/>
  <sheetViews>
    <sheetView topLeftCell="A13" workbookViewId="0">
      <selection activeCell="H28" sqref="H28"/>
    </sheetView>
  </sheetViews>
  <sheetFormatPr defaultColWidth="8.85546875" defaultRowHeight="15" x14ac:dyDescent="0.25"/>
  <cols>
    <col min="1" max="1" width="8.85546875" style="3"/>
    <col min="2" max="2" width="29.85546875" style="3" customWidth="1"/>
    <col min="3" max="4" width="8.85546875" style="17"/>
    <col min="5" max="6" width="8.85546875" style="3"/>
    <col min="7" max="7" width="11.5703125" style="18" bestFit="1" customWidth="1"/>
    <col min="8" max="8" width="11.28515625" style="3" customWidth="1"/>
    <col min="9" max="9" width="15.7109375" style="17" customWidth="1"/>
    <col min="10" max="10" width="8.5703125" style="3" bestFit="1" customWidth="1"/>
    <col min="11" max="11" width="14.140625" style="3" bestFit="1" customWidth="1"/>
    <col min="12" max="12" width="10.140625" style="3" bestFit="1" customWidth="1"/>
    <col min="13" max="16384" width="8.85546875" style="3"/>
  </cols>
  <sheetData>
    <row r="3" spans="1:12" s="19" customFormat="1" ht="45" x14ac:dyDescent="0.25">
      <c r="A3" s="20" t="s">
        <v>10</v>
      </c>
      <c r="B3" s="20" t="s">
        <v>11</v>
      </c>
      <c r="C3" s="20" t="s">
        <v>13</v>
      </c>
      <c r="D3" s="20" t="s">
        <v>22</v>
      </c>
      <c r="E3" s="20" t="s">
        <v>23</v>
      </c>
      <c r="F3" s="20" t="s">
        <v>24</v>
      </c>
      <c r="G3" s="21" t="s">
        <v>0</v>
      </c>
      <c r="H3" s="22" t="s">
        <v>31</v>
      </c>
      <c r="I3" s="20" t="s">
        <v>29</v>
      </c>
      <c r="J3" s="20" t="s">
        <v>30</v>
      </c>
      <c r="K3" s="20" t="s">
        <v>29</v>
      </c>
      <c r="L3" s="20" t="s">
        <v>30</v>
      </c>
    </row>
    <row r="4" spans="1:12" x14ac:dyDescent="0.25">
      <c r="A4" s="23"/>
      <c r="B4" s="24" t="s">
        <v>9</v>
      </c>
      <c r="C4" s="25"/>
      <c r="D4" s="26"/>
      <c r="E4" s="23"/>
      <c r="F4" s="23"/>
      <c r="G4" s="27"/>
      <c r="H4" s="28"/>
      <c r="I4" s="26"/>
      <c r="J4" s="23"/>
      <c r="K4" s="26"/>
      <c r="L4" s="23"/>
    </row>
    <row r="5" spans="1:12" ht="45" x14ac:dyDescent="0.25">
      <c r="A5" s="23"/>
      <c r="B5" s="29" t="s">
        <v>12</v>
      </c>
      <c r="C5" s="25" t="s">
        <v>14</v>
      </c>
      <c r="D5" s="26" t="s">
        <v>21</v>
      </c>
      <c r="E5" s="23">
        <v>5000</v>
      </c>
      <c r="F5" s="23">
        <v>185.21</v>
      </c>
      <c r="G5" s="30">
        <f t="shared" ref="G5:G10" si="0">F5*E5</f>
        <v>926050</v>
      </c>
      <c r="H5" s="28">
        <f>E5-J5-L5</f>
        <v>0</v>
      </c>
      <c r="I5" s="26" t="s">
        <v>2</v>
      </c>
      <c r="J5" s="30">
        <v>5000</v>
      </c>
      <c r="K5" s="31" t="s">
        <v>4</v>
      </c>
      <c r="L5" s="30">
        <v>0</v>
      </c>
    </row>
    <row r="6" spans="1:12" ht="45" x14ac:dyDescent="0.25">
      <c r="A6" s="23"/>
      <c r="B6" s="29" t="s">
        <v>12</v>
      </c>
      <c r="C6" s="25" t="s">
        <v>15</v>
      </c>
      <c r="D6" s="26" t="s">
        <v>21</v>
      </c>
      <c r="E6" s="23">
        <v>5000</v>
      </c>
      <c r="F6" s="23">
        <v>148.11000000000001</v>
      </c>
      <c r="G6" s="30">
        <f t="shared" si="0"/>
        <v>740550.00000000012</v>
      </c>
      <c r="H6" s="28">
        <f t="shared" ref="H6:H10" si="1">E6-J6-L6</f>
        <v>0</v>
      </c>
      <c r="I6" s="26" t="s">
        <v>2</v>
      </c>
      <c r="J6" s="30">
        <v>0</v>
      </c>
      <c r="K6" s="31" t="s">
        <v>4</v>
      </c>
      <c r="L6" s="30">
        <v>5000</v>
      </c>
    </row>
    <row r="7" spans="1:12" ht="45" x14ac:dyDescent="0.25">
      <c r="A7" s="23"/>
      <c r="B7" s="29" t="s">
        <v>12</v>
      </c>
      <c r="C7" s="25" t="s">
        <v>16</v>
      </c>
      <c r="D7" s="26" t="s">
        <v>21</v>
      </c>
      <c r="E7" s="23">
        <v>5000</v>
      </c>
      <c r="F7" s="23">
        <v>106.11</v>
      </c>
      <c r="G7" s="30">
        <f t="shared" si="0"/>
        <v>530550</v>
      </c>
      <c r="H7" s="28">
        <f t="shared" si="1"/>
        <v>0</v>
      </c>
      <c r="I7" s="26" t="s">
        <v>2</v>
      </c>
      <c r="J7" s="30">
        <v>5000</v>
      </c>
      <c r="K7" s="31" t="s">
        <v>4</v>
      </c>
      <c r="L7" s="30">
        <v>0</v>
      </c>
    </row>
    <row r="8" spans="1:12" x14ac:dyDescent="0.25">
      <c r="A8" s="23"/>
      <c r="B8" s="29" t="s">
        <v>17</v>
      </c>
      <c r="C8" s="25" t="s">
        <v>18</v>
      </c>
      <c r="D8" s="26" t="s">
        <v>21</v>
      </c>
      <c r="E8" s="23">
        <v>15000</v>
      </c>
      <c r="F8" s="23">
        <v>125.11</v>
      </c>
      <c r="G8" s="30">
        <f t="shared" si="0"/>
        <v>1876650</v>
      </c>
      <c r="H8" s="28">
        <f t="shared" si="1"/>
        <v>0</v>
      </c>
      <c r="I8" s="26" t="s">
        <v>2</v>
      </c>
      <c r="J8" s="30">
        <v>0</v>
      </c>
      <c r="K8" s="31" t="s">
        <v>4</v>
      </c>
      <c r="L8" s="30">
        <v>15000</v>
      </c>
    </row>
    <row r="9" spans="1:12" ht="45" x14ac:dyDescent="0.25">
      <c r="A9" s="23"/>
      <c r="B9" s="29" t="s">
        <v>19</v>
      </c>
      <c r="C9" s="25"/>
      <c r="D9" s="26" t="s">
        <v>21</v>
      </c>
      <c r="E9" s="23">
        <v>15000</v>
      </c>
      <c r="F9" s="23">
        <v>37.71</v>
      </c>
      <c r="G9" s="30">
        <f t="shared" si="0"/>
        <v>565650</v>
      </c>
      <c r="H9" s="28">
        <f t="shared" si="1"/>
        <v>0</v>
      </c>
      <c r="I9" s="26" t="s">
        <v>2</v>
      </c>
      <c r="J9" s="30">
        <v>0</v>
      </c>
      <c r="K9" s="31" t="s">
        <v>4</v>
      </c>
      <c r="L9" s="30">
        <v>15000</v>
      </c>
    </row>
    <row r="10" spans="1:12" ht="45" x14ac:dyDescent="0.25">
      <c r="A10" s="23"/>
      <c r="B10" s="29" t="s">
        <v>20</v>
      </c>
      <c r="C10" s="25"/>
      <c r="D10" s="26" t="s">
        <v>21</v>
      </c>
      <c r="E10" s="23">
        <v>15000</v>
      </c>
      <c r="F10" s="23">
        <v>37.71</v>
      </c>
      <c r="G10" s="30">
        <f t="shared" si="0"/>
        <v>565650</v>
      </c>
      <c r="H10" s="28">
        <f t="shared" si="1"/>
        <v>0</v>
      </c>
      <c r="I10" s="26" t="s">
        <v>2</v>
      </c>
      <c r="J10" s="30">
        <v>0</v>
      </c>
      <c r="K10" s="31" t="s">
        <v>4</v>
      </c>
      <c r="L10" s="30">
        <v>15000</v>
      </c>
    </row>
    <row r="11" spans="1:12" x14ac:dyDescent="0.25">
      <c r="A11" s="23"/>
      <c r="B11" s="23"/>
      <c r="C11" s="26"/>
      <c r="D11" s="26"/>
      <c r="E11" s="32" t="s">
        <v>25</v>
      </c>
      <c r="F11" s="33" t="s">
        <v>26</v>
      </c>
      <c r="G11" s="34">
        <f>SUM(G5:G10)</f>
        <v>5205100</v>
      </c>
      <c r="H11" s="23"/>
      <c r="I11" s="26"/>
      <c r="J11" s="23"/>
      <c r="K11" s="23"/>
      <c r="L11" s="23"/>
    </row>
    <row r="12" spans="1:12" x14ac:dyDescent="0.25">
      <c r="A12" s="23"/>
      <c r="B12" s="23"/>
      <c r="C12" s="26"/>
      <c r="D12" s="26"/>
      <c r="E12" s="23" t="s">
        <v>27</v>
      </c>
      <c r="F12" s="33" t="s">
        <v>26</v>
      </c>
      <c r="G12" s="30">
        <f>G11*18%</f>
        <v>936918</v>
      </c>
      <c r="H12" s="23"/>
      <c r="I12" s="26"/>
      <c r="J12" s="23"/>
      <c r="K12" s="23"/>
      <c r="L12" s="23"/>
    </row>
    <row r="13" spans="1:12" x14ac:dyDescent="0.25">
      <c r="A13" s="23"/>
      <c r="B13" s="23"/>
      <c r="C13" s="26"/>
      <c r="D13" s="26"/>
      <c r="E13" s="32" t="s">
        <v>28</v>
      </c>
      <c r="F13" s="33" t="s">
        <v>26</v>
      </c>
      <c r="G13" s="34">
        <f>SUM(G11:G12)</f>
        <v>6142018</v>
      </c>
      <c r="H13" s="23"/>
      <c r="I13" s="26"/>
      <c r="J13" s="23"/>
      <c r="K13" s="23"/>
      <c r="L13" s="23"/>
    </row>
    <row r="16" spans="1:12" x14ac:dyDescent="0.25">
      <c r="A16" s="23"/>
      <c r="B16" s="35" t="s">
        <v>34</v>
      </c>
      <c r="C16" s="26"/>
      <c r="D16" s="26"/>
      <c r="E16" s="23"/>
      <c r="F16" s="23"/>
      <c r="G16" s="27"/>
      <c r="H16" s="37" t="str">
        <f>H3</f>
        <v>Balance Qty.</v>
      </c>
      <c r="I16" s="26"/>
      <c r="J16" s="23"/>
      <c r="K16" s="23"/>
      <c r="L16" s="23"/>
    </row>
    <row r="17" spans="1:12" ht="45" x14ac:dyDescent="0.25">
      <c r="A17" s="23"/>
      <c r="B17" s="29" t="s">
        <v>32</v>
      </c>
      <c r="C17" s="25" t="s">
        <v>33</v>
      </c>
      <c r="D17" s="26" t="s">
        <v>21</v>
      </c>
      <c r="E17" s="23">
        <v>5000</v>
      </c>
      <c r="F17" s="36">
        <v>96.4</v>
      </c>
      <c r="G17" s="30">
        <f>F17*E17</f>
        <v>482000</v>
      </c>
      <c r="H17" s="30">
        <f>E17-J17-L17-N17</f>
        <v>1000</v>
      </c>
      <c r="I17" s="26" t="s">
        <v>5</v>
      </c>
      <c r="J17" s="30">
        <v>500</v>
      </c>
      <c r="K17" s="31" t="s">
        <v>8</v>
      </c>
      <c r="L17" s="30">
        <v>3500</v>
      </c>
    </row>
    <row r="18" spans="1:12" ht="45" x14ac:dyDescent="0.25">
      <c r="A18" s="23"/>
      <c r="B18" s="29" t="s">
        <v>32</v>
      </c>
      <c r="C18" s="25" t="s">
        <v>35</v>
      </c>
      <c r="D18" s="26" t="s">
        <v>21</v>
      </c>
      <c r="E18" s="23">
        <v>6737</v>
      </c>
      <c r="F18" s="23">
        <v>70.69</v>
      </c>
      <c r="G18" s="30">
        <f>F18*E18</f>
        <v>476238.52999999997</v>
      </c>
      <c r="H18" s="30">
        <f>E18-J18-L18-N18</f>
        <v>5737</v>
      </c>
      <c r="I18" s="26" t="s">
        <v>5</v>
      </c>
      <c r="J18" s="30">
        <v>300</v>
      </c>
      <c r="K18" s="31" t="s">
        <v>8</v>
      </c>
      <c r="L18" s="30">
        <v>700</v>
      </c>
    </row>
    <row r="19" spans="1:12" ht="45" x14ac:dyDescent="0.25">
      <c r="A19" s="23"/>
      <c r="B19" s="29" t="s">
        <v>32</v>
      </c>
      <c r="C19" s="25" t="s">
        <v>36</v>
      </c>
      <c r="D19" s="26" t="s">
        <v>21</v>
      </c>
      <c r="E19" s="23">
        <v>13475</v>
      </c>
      <c r="F19" s="23">
        <v>66.989999999999995</v>
      </c>
      <c r="G19" s="30">
        <f>F19*E19</f>
        <v>902690.24999999988</v>
      </c>
      <c r="H19" s="30">
        <f>E19-J19-L19-N19</f>
        <v>12475</v>
      </c>
      <c r="I19" s="26" t="s">
        <v>5</v>
      </c>
      <c r="J19" s="30">
        <v>200</v>
      </c>
      <c r="K19" s="31" t="s">
        <v>8</v>
      </c>
      <c r="L19" s="30">
        <v>800</v>
      </c>
    </row>
    <row r="20" spans="1:12" x14ac:dyDescent="0.25">
      <c r="A20" s="23"/>
      <c r="B20" s="29" t="s">
        <v>17</v>
      </c>
      <c r="C20" s="25" t="s">
        <v>18</v>
      </c>
      <c r="D20" s="26" t="s">
        <v>21</v>
      </c>
      <c r="E20" s="23">
        <v>25212</v>
      </c>
      <c r="F20" s="23">
        <v>125.11</v>
      </c>
      <c r="G20" s="30">
        <f>F20*E20</f>
        <v>3154273.32</v>
      </c>
      <c r="H20" s="30">
        <f>E20-J20-L20-N20</f>
        <v>21212</v>
      </c>
      <c r="I20" s="26" t="s">
        <v>5</v>
      </c>
      <c r="J20" s="30">
        <v>500</v>
      </c>
      <c r="K20" s="31" t="s">
        <v>8</v>
      </c>
      <c r="L20" s="30">
        <v>3500</v>
      </c>
    </row>
    <row r="21" spans="1:12" ht="45" x14ac:dyDescent="0.25">
      <c r="A21" s="23"/>
      <c r="B21" s="29" t="s">
        <v>19</v>
      </c>
      <c r="C21" s="25"/>
      <c r="D21" s="26" t="s">
        <v>21</v>
      </c>
      <c r="E21" s="23">
        <v>25212</v>
      </c>
      <c r="F21" s="23">
        <v>36.409999999999997</v>
      </c>
      <c r="G21" s="30">
        <f t="shared" ref="G21:G22" si="2">F21*E21</f>
        <v>917968.91999999993</v>
      </c>
      <c r="H21" s="30">
        <f t="shared" ref="H21:H22" si="3">E21-J21-L21-N21</f>
        <v>25212</v>
      </c>
      <c r="I21" s="26" t="s">
        <v>5</v>
      </c>
      <c r="J21" s="30">
        <v>0</v>
      </c>
      <c r="K21" s="31" t="s">
        <v>8</v>
      </c>
      <c r="L21" s="30">
        <v>0</v>
      </c>
    </row>
    <row r="22" spans="1:12" ht="45" x14ac:dyDescent="0.25">
      <c r="A22" s="23"/>
      <c r="B22" s="29" t="s">
        <v>20</v>
      </c>
      <c r="C22" s="25"/>
      <c r="D22" s="26" t="s">
        <v>21</v>
      </c>
      <c r="E22" s="23">
        <v>25212</v>
      </c>
      <c r="F22" s="23">
        <v>36.409999999999997</v>
      </c>
      <c r="G22" s="30">
        <f t="shared" si="2"/>
        <v>917968.91999999993</v>
      </c>
      <c r="H22" s="30">
        <f t="shared" si="3"/>
        <v>14212</v>
      </c>
      <c r="I22" s="26" t="s">
        <v>5</v>
      </c>
      <c r="J22" s="30">
        <v>1000</v>
      </c>
      <c r="K22" s="31" t="s">
        <v>8</v>
      </c>
      <c r="L22" s="30">
        <v>10000</v>
      </c>
    </row>
    <row r="23" spans="1:12" x14ac:dyDescent="0.25">
      <c r="A23" s="23"/>
      <c r="B23" s="23"/>
      <c r="C23" s="26"/>
      <c r="D23" s="26"/>
      <c r="E23" s="32" t="s">
        <v>25</v>
      </c>
      <c r="F23" s="33" t="s">
        <v>26</v>
      </c>
      <c r="G23" s="34">
        <f>SUM(G17:G22)</f>
        <v>6851139.9399999995</v>
      </c>
      <c r="H23" s="23"/>
      <c r="I23" s="26"/>
      <c r="J23" s="23"/>
      <c r="K23" s="23"/>
      <c r="L23" s="23"/>
    </row>
    <row r="24" spans="1:12" x14ac:dyDescent="0.25">
      <c r="A24" s="23"/>
      <c r="B24" s="23"/>
      <c r="C24" s="26"/>
      <c r="D24" s="26"/>
      <c r="E24" s="23" t="s">
        <v>27</v>
      </c>
      <c r="F24" s="33" t="s">
        <v>26</v>
      </c>
      <c r="G24" s="30">
        <f>G23*18%</f>
        <v>1233205.1891999999</v>
      </c>
      <c r="H24" s="23"/>
      <c r="I24" s="26"/>
      <c r="J24" s="23"/>
      <c r="K24" s="23"/>
      <c r="L24" s="23"/>
    </row>
    <row r="25" spans="1:12" x14ac:dyDescent="0.25">
      <c r="A25" s="23"/>
      <c r="B25" s="23"/>
      <c r="C25" s="26"/>
      <c r="D25" s="26"/>
      <c r="E25" s="32" t="s">
        <v>28</v>
      </c>
      <c r="F25" s="33" t="s">
        <v>26</v>
      </c>
      <c r="G25" s="34">
        <f>SUM(G23:G24)</f>
        <v>8084345.1291999994</v>
      </c>
      <c r="H25" s="23"/>
      <c r="I25" s="26"/>
      <c r="J25" s="23"/>
      <c r="K25" s="23"/>
      <c r="L25" s="2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Payment Reconciliation</vt:lpstr>
      <vt:lpstr>Balance sheet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2022-06-28T06:22:04Z</cp:lastPrinted>
  <dcterms:created xsi:type="dcterms:W3CDTF">2022-06-10T14:11:52Z</dcterms:created>
  <dcterms:modified xsi:type="dcterms:W3CDTF">2025-10-31T08:06:33Z</dcterms:modified>
</cp:coreProperties>
</file>