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827"/>
  <workbookPr/>
  <mc:AlternateContent xmlns:mc="http://schemas.openxmlformats.org/markup-compatibility/2006">
    <mc:Choice Requires="x15">
      <x15ac:absPath xmlns:x15ac="http://schemas.microsoft.com/office/spreadsheetml/2010/11/ac" url="C:\Users\shahi\Downloads\Error_files\Error_files\"/>
    </mc:Choice>
  </mc:AlternateContent>
  <xr:revisionPtr revIDLastSave="0" documentId="13_ncr:1_{507D6BFE-81BA-49F3-A704-2BC1A7BAD5BF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FINAL" sheetId="1" r:id="rId1"/>
    <sheet name="Sheet1 (2)" sheetId="2" r:id="rId2"/>
    <sheet name="Sheet1 (3)" sheetId="3" r:id="rId3"/>
  </sheets>
  <definedNames>
    <definedName name="_xlnm.Print_Area" localSheetId="0">FINAL!$A$1:$V$191</definedName>
    <definedName name="_xlnm.Print_Area" localSheetId="1">'Sheet1 (2)'!$A$1:$U$178</definedName>
    <definedName name="_xlnm.Print_Titles" localSheetId="0">FINAL!$5:$5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42" i="1" l="1"/>
  <c r="H42" i="1" s="1"/>
  <c r="L42" i="1" s="1"/>
  <c r="E43" i="1" s="1"/>
  <c r="N43" i="1" s="1"/>
  <c r="G47" i="1"/>
  <c r="M47" i="1" s="1"/>
  <c r="M42" i="1" l="1"/>
  <c r="K42" i="1"/>
  <c r="I42" i="1"/>
  <c r="J42" i="1"/>
  <c r="J47" i="1"/>
  <c r="K47" i="1"/>
  <c r="H47" i="1"/>
  <c r="L47" i="1" s="1"/>
  <c r="E48" i="1" s="1"/>
  <c r="N48" i="1" s="1"/>
  <c r="N42" i="1" l="1"/>
  <c r="I47" i="1"/>
  <c r="N47" i="1" s="1"/>
  <c r="M68" i="1" l="1"/>
  <c r="G68" i="1"/>
  <c r="J68" i="1" s="1"/>
  <c r="Q188" i="1"/>
  <c r="M20" i="1"/>
  <c r="G20" i="1"/>
  <c r="H20" i="1" s="1"/>
  <c r="L20" i="1" s="1"/>
  <c r="E21" i="1" s="1"/>
  <c r="N21" i="1" s="1"/>
  <c r="V113" i="1"/>
  <c r="V110" i="1"/>
  <c r="S96" i="1"/>
  <c r="R98" i="1"/>
  <c r="S59" i="1"/>
  <c r="R62" i="1"/>
  <c r="R101" i="1"/>
  <c r="S116" i="1"/>
  <c r="R118" i="1"/>
  <c r="V117" i="1"/>
  <c r="K68" i="1" l="1"/>
  <c r="H68" i="1"/>
  <c r="L68" i="1" s="1"/>
  <c r="N69" i="1" s="1"/>
  <c r="I20" i="1"/>
  <c r="J20" i="1"/>
  <c r="K20" i="1"/>
  <c r="V121" i="1"/>
  <c r="V124" i="1"/>
  <c r="V127" i="1"/>
  <c r="V132" i="1"/>
  <c r="V135" i="1"/>
  <c r="V139" i="1"/>
  <c r="V142" i="1"/>
  <c r="V145" i="1"/>
  <c r="V148" i="1"/>
  <c r="V151" i="1"/>
  <c r="V154" i="1"/>
  <c r="V157" i="1"/>
  <c r="V160" i="1"/>
  <c r="V163" i="1"/>
  <c r="V166" i="1"/>
  <c r="V169" i="1"/>
  <c r="V179" i="1"/>
  <c r="V172" i="1"/>
  <c r="V176" i="1"/>
  <c r="R178" i="1"/>
  <c r="R174" i="1"/>
  <c r="R171" i="1"/>
  <c r="R169" i="1"/>
  <c r="R168" i="1"/>
  <c r="R166" i="1"/>
  <c r="R165" i="1"/>
  <c r="R163" i="1"/>
  <c r="R162" i="1"/>
  <c r="R159" i="1"/>
  <c r="R156" i="1"/>
  <c r="R154" i="1"/>
  <c r="R153" i="1"/>
  <c r="R150" i="1"/>
  <c r="R147" i="1"/>
  <c r="R145" i="1"/>
  <c r="R144" i="1"/>
  <c r="S156" i="1"/>
  <c r="S178" i="1"/>
  <c r="S174" i="1"/>
  <c r="S171" i="1"/>
  <c r="S168" i="1"/>
  <c r="S165" i="1"/>
  <c r="S162" i="1"/>
  <c r="S159" i="1"/>
  <c r="S153" i="1"/>
  <c r="S150" i="1"/>
  <c r="S147" i="1"/>
  <c r="S144" i="1"/>
  <c r="I68" i="1" l="1"/>
  <c r="N68" i="1" s="1"/>
  <c r="N20" i="1"/>
  <c r="P188" i="1"/>
  <c r="M64" i="1"/>
  <c r="R131" i="1" l="1"/>
  <c r="R130" i="1"/>
  <c r="S129" i="1"/>
  <c r="O143" i="1" l="1"/>
  <c r="O146" i="1"/>
  <c r="O149" i="1"/>
  <c r="O152" i="1"/>
  <c r="O155" i="1"/>
  <c r="O158" i="1"/>
  <c r="O161" i="1"/>
  <c r="O164" i="1"/>
  <c r="O167" i="1"/>
  <c r="O170" i="1"/>
  <c r="O173" i="1"/>
  <c r="O177" i="1"/>
  <c r="R94" i="1" l="1"/>
  <c r="R97" i="1"/>
  <c r="S103" i="1"/>
  <c r="R105" i="1"/>
  <c r="R104" i="1"/>
  <c r="S120" i="1"/>
  <c r="R120" i="1"/>
  <c r="S107" i="1"/>
  <c r="R108" i="1"/>
  <c r="R109" i="1"/>
  <c r="R113" i="1"/>
  <c r="R117" i="1"/>
  <c r="R127" i="1"/>
  <c r="R135" i="1"/>
  <c r="S137" i="1"/>
  <c r="R138" i="1" l="1"/>
  <c r="R139" i="1"/>
  <c r="R142" i="1"/>
  <c r="V101" i="1"/>
  <c r="V105" i="1"/>
  <c r="R129" i="1" l="1"/>
  <c r="R96" i="1" l="1"/>
  <c r="S141" i="1"/>
  <c r="R141" i="1"/>
  <c r="R137" i="1"/>
  <c r="S134" i="1"/>
  <c r="R134" i="1"/>
  <c r="S126" i="1"/>
  <c r="R126" i="1"/>
  <c r="S123" i="1"/>
  <c r="R123" i="1"/>
  <c r="R116" i="1"/>
  <c r="S112" i="1"/>
  <c r="R112" i="1"/>
  <c r="R107" i="1"/>
  <c r="R103" i="1"/>
  <c r="S100" i="1"/>
  <c r="R100" i="1"/>
  <c r="V98" i="1" l="1"/>
  <c r="O99" i="1"/>
  <c r="O95" i="1"/>
  <c r="R56" i="1" l="1"/>
  <c r="G12" i="1" l="1"/>
  <c r="K12" i="1" s="1"/>
  <c r="G11" i="1"/>
  <c r="H11" i="1" s="1"/>
  <c r="L11" i="1" s="1"/>
  <c r="G10" i="1"/>
  <c r="H10" i="1" s="1"/>
  <c r="L10" i="1" s="1"/>
  <c r="G8" i="1"/>
  <c r="G18" i="1"/>
  <c r="H18" i="1" s="1"/>
  <c r="G17" i="1"/>
  <c r="K17" i="1" s="1"/>
  <c r="G16" i="1"/>
  <c r="H16" i="1" s="1"/>
  <c r="L16" i="1" s="1"/>
  <c r="G15" i="1"/>
  <c r="K15" i="1" s="1"/>
  <c r="G14" i="1"/>
  <c r="K14" i="1" s="1"/>
  <c r="G23" i="1"/>
  <c r="J23" i="1" s="1"/>
  <c r="G22" i="1"/>
  <c r="H22" i="1" s="1"/>
  <c r="L22" i="1" s="1"/>
  <c r="G29" i="1"/>
  <c r="J29" i="1" s="1"/>
  <c r="G28" i="1"/>
  <c r="H28" i="1" s="1"/>
  <c r="L28" i="1" s="1"/>
  <c r="G27" i="1"/>
  <c r="K27" i="1" s="1"/>
  <c r="G26" i="1"/>
  <c r="G25" i="1"/>
  <c r="H25" i="1" s="1"/>
  <c r="L25" i="1" s="1"/>
  <c r="G34" i="1"/>
  <c r="K34" i="1" s="1"/>
  <c r="G33" i="1"/>
  <c r="H33" i="1" s="1"/>
  <c r="L33" i="1" s="1"/>
  <c r="G31" i="1"/>
  <c r="G40" i="1"/>
  <c r="G39" i="1"/>
  <c r="K39" i="1" s="1"/>
  <c r="G38" i="1"/>
  <c r="K38" i="1" s="1"/>
  <c r="G36" i="1"/>
  <c r="G45" i="1"/>
  <c r="K45" i="1" s="1"/>
  <c r="G44" i="1"/>
  <c r="K44" i="1" s="1"/>
  <c r="G50" i="1"/>
  <c r="K50" i="1" s="1"/>
  <c r="G49" i="1"/>
  <c r="J49" i="1" s="1"/>
  <c r="G57" i="1"/>
  <c r="H57" i="1" s="1"/>
  <c r="L57" i="1" s="1"/>
  <c r="G56" i="1"/>
  <c r="G55" i="1"/>
  <c r="J55" i="1" s="1"/>
  <c r="G54" i="1"/>
  <c r="G53" i="1"/>
  <c r="K53" i="1" s="1"/>
  <c r="G52" i="1"/>
  <c r="J52" i="1" s="1"/>
  <c r="G61" i="1"/>
  <c r="H61" i="1" s="1"/>
  <c r="L61" i="1" s="1"/>
  <c r="G60" i="1"/>
  <c r="K60" i="1" s="1"/>
  <c r="G59" i="1"/>
  <c r="J59" i="1" s="1"/>
  <c r="G66" i="1"/>
  <c r="H66" i="1" s="1"/>
  <c r="G64" i="1"/>
  <c r="H64" i="1" s="1"/>
  <c r="L64" i="1" s="1"/>
  <c r="E65" i="1" s="1"/>
  <c r="N65" i="1" s="1"/>
  <c r="G70" i="1"/>
  <c r="H70" i="1" s="1"/>
  <c r="L70" i="1" s="1"/>
  <c r="G74" i="1"/>
  <c r="J74" i="1" s="1"/>
  <c r="G73" i="1"/>
  <c r="K73" i="1" s="1"/>
  <c r="G72" i="1"/>
  <c r="J72" i="1" s="1"/>
  <c r="G78" i="1"/>
  <c r="H78" i="1" s="1"/>
  <c r="L78" i="1" s="1"/>
  <c r="G77" i="1"/>
  <c r="K77" i="1" s="1"/>
  <c r="G76" i="1"/>
  <c r="J76" i="1" s="1"/>
  <c r="G82" i="1"/>
  <c r="J82" i="1" s="1"/>
  <c r="G86" i="1"/>
  <c r="H86" i="1" s="1"/>
  <c r="G84" i="1"/>
  <c r="G90" i="1"/>
  <c r="J90" i="1" s="1"/>
  <c r="G89" i="1"/>
  <c r="K89" i="1" s="1"/>
  <c r="G88" i="1"/>
  <c r="J88" i="1" s="1"/>
  <c r="G94" i="1"/>
  <c r="K94" i="1" s="1"/>
  <c r="G93" i="1"/>
  <c r="H93" i="1" s="1"/>
  <c r="L93" i="1" s="1"/>
  <c r="G92" i="1"/>
  <c r="H92" i="1" s="1"/>
  <c r="R93" i="1"/>
  <c r="R92" i="1"/>
  <c r="R86" i="1"/>
  <c r="R85" i="1"/>
  <c r="R90" i="1"/>
  <c r="R89" i="1"/>
  <c r="R88" i="1"/>
  <c r="R84" i="1"/>
  <c r="R82" i="1"/>
  <c r="R81" i="1"/>
  <c r="R80" i="1"/>
  <c r="R78" i="1"/>
  <c r="R77" i="1"/>
  <c r="R76" i="1"/>
  <c r="R74" i="1"/>
  <c r="R73" i="1"/>
  <c r="R72" i="1"/>
  <c r="S8" i="1"/>
  <c r="S47" i="1"/>
  <c r="S42" i="1"/>
  <c r="S52" i="1"/>
  <c r="S64" i="1"/>
  <c r="S68" i="1"/>
  <c r="S72" i="1"/>
  <c r="S76" i="1"/>
  <c r="S80" i="1"/>
  <c r="S84" i="1"/>
  <c r="S88" i="1"/>
  <c r="J31" i="1" l="1"/>
  <c r="M31" i="1"/>
  <c r="J84" i="1"/>
  <c r="M84" i="1"/>
  <c r="K36" i="1"/>
  <c r="M36" i="1"/>
  <c r="J8" i="1"/>
  <c r="M8" i="1"/>
  <c r="J66" i="1"/>
  <c r="J57" i="1"/>
  <c r="J36" i="1"/>
  <c r="K82" i="1"/>
  <c r="K76" i="1"/>
  <c r="K74" i="1"/>
  <c r="K66" i="1"/>
  <c r="J45" i="1"/>
  <c r="H36" i="1"/>
  <c r="L36" i="1" s="1"/>
  <c r="E37" i="1" s="1"/>
  <c r="N37" i="1" s="1"/>
  <c r="J86" i="1"/>
  <c r="J18" i="1"/>
  <c r="K88" i="1"/>
  <c r="K86" i="1"/>
  <c r="K18" i="1"/>
  <c r="H72" i="1"/>
  <c r="L72" i="1" s="1"/>
  <c r="K70" i="1"/>
  <c r="H60" i="1"/>
  <c r="L60" i="1" s="1"/>
  <c r="J14" i="1"/>
  <c r="J92" i="1"/>
  <c r="J60" i="1"/>
  <c r="I25" i="1"/>
  <c r="K52" i="1"/>
  <c r="J12" i="1"/>
  <c r="J33" i="1"/>
  <c r="K92" i="1"/>
  <c r="J25" i="1"/>
  <c r="K84" i="1"/>
  <c r="K25" i="1"/>
  <c r="I64" i="1"/>
  <c r="I86" i="1"/>
  <c r="L86" i="1"/>
  <c r="L18" i="1"/>
  <c r="I18" i="1"/>
  <c r="L92" i="1"/>
  <c r="I92" i="1"/>
  <c r="L66" i="1"/>
  <c r="I66" i="1"/>
  <c r="J73" i="1"/>
  <c r="J61" i="1"/>
  <c r="H34" i="1"/>
  <c r="I34" i="1" s="1"/>
  <c r="I11" i="1"/>
  <c r="J93" i="1"/>
  <c r="K61" i="1"/>
  <c r="H50" i="1"/>
  <c r="L50" i="1" s="1"/>
  <c r="J44" i="1"/>
  <c r="J34" i="1"/>
  <c r="J11" i="1"/>
  <c r="K93" i="1"/>
  <c r="H90" i="1"/>
  <c r="L90" i="1" s="1"/>
  <c r="H82" i="1"/>
  <c r="L82" i="1" s="1"/>
  <c r="H74" i="1"/>
  <c r="K59" i="1"/>
  <c r="H27" i="1"/>
  <c r="L27" i="1" s="1"/>
  <c r="H14" i="1"/>
  <c r="L14" i="1" s="1"/>
  <c r="J17" i="1"/>
  <c r="K11" i="1"/>
  <c r="H89" i="1"/>
  <c r="L89" i="1" s="1"/>
  <c r="J77" i="1"/>
  <c r="I93" i="1"/>
  <c r="K54" i="1"/>
  <c r="J54" i="1"/>
  <c r="K40" i="1"/>
  <c r="J40" i="1"/>
  <c r="I61" i="1"/>
  <c r="H54" i="1"/>
  <c r="L54" i="1" s="1"/>
  <c r="I57" i="1"/>
  <c r="H40" i="1"/>
  <c r="L40" i="1" s="1"/>
  <c r="I33" i="1"/>
  <c r="H29" i="1"/>
  <c r="L29" i="1" s="1"/>
  <c r="I22" i="1"/>
  <c r="H8" i="1"/>
  <c r="L8" i="1" s="1"/>
  <c r="E9" i="1" s="1"/>
  <c r="N9" i="1" s="1"/>
  <c r="H26" i="1"/>
  <c r="L26" i="1" s="1"/>
  <c r="I78" i="1"/>
  <c r="K72" i="1"/>
  <c r="J53" i="1"/>
  <c r="H56" i="1"/>
  <c r="L56" i="1" s="1"/>
  <c r="K57" i="1"/>
  <c r="J39" i="1"/>
  <c r="K33" i="1"/>
  <c r="J26" i="1"/>
  <c r="K8" i="1"/>
  <c r="I10" i="1"/>
  <c r="H49" i="1"/>
  <c r="L49" i="1" s="1"/>
  <c r="K16" i="1"/>
  <c r="J16" i="1"/>
  <c r="K90" i="1"/>
  <c r="H88" i="1"/>
  <c r="J89" i="1"/>
  <c r="H77" i="1"/>
  <c r="J78" i="1"/>
  <c r="K64" i="1"/>
  <c r="J64" i="1"/>
  <c r="H59" i="1"/>
  <c r="H53" i="1"/>
  <c r="L53" i="1" s="1"/>
  <c r="K49" i="1"/>
  <c r="H45" i="1"/>
  <c r="H39" i="1"/>
  <c r="L39" i="1" s="1"/>
  <c r="K26" i="1"/>
  <c r="K28" i="1"/>
  <c r="J28" i="1"/>
  <c r="K29" i="1"/>
  <c r="H23" i="1"/>
  <c r="I16" i="1"/>
  <c r="J10" i="1"/>
  <c r="H12" i="1"/>
  <c r="L12" i="1" s="1"/>
  <c r="K78" i="1"/>
  <c r="K55" i="1"/>
  <c r="J56" i="1"/>
  <c r="K31" i="1"/>
  <c r="K10" i="1"/>
  <c r="H94" i="1"/>
  <c r="L94" i="1" s="1"/>
  <c r="H84" i="1"/>
  <c r="L84" i="1" s="1"/>
  <c r="E85" i="1" s="1"/>
  <c r="N85" i="1" s="1"/>
  <c r="H76" i="1"/>
  <c r="L76" i="1" s="1"/>
  <c r="H73" i="1"/>
  <c r="L73" i="1" s="1"/>
  <c r="H52" i="1"/>
  <c r="L52" i="1" s="1"/>
  <c r="H55" i="1"/>
  <c r="L55" i="1" s="1"/>
  <c r="K56" i="1"/>
  <c r="H38" i="1"/>
  <c r="L38" i="1" s="1"/>
  <c r="H31" i="1"/>
  <c r="L31" i="1" s="1"/>
  <c r="E32" i="1" s="1"/>
  <c r="I28" i="1"/>
  <c r="H15" i="1"/>
  <c r="L15" i="1" s="1"/>
  <c r="J94" i="1"/>
  <c r="J70" i="1"/>
  <c r="I70" i="1"/>
  <c r="J50" i="1"/>
  <c r="H44" i="1"/>
  <c r="J38" i="1"/>
  <c r="J27" i="1"/>
  <c r="K22" i="1"/>
  <c r="J22" i="1"/>
  <c r="K23" i="1"/>
  <c r="J15" i="1"/>
  <c r="H17" i="1"/>
  <c r="O75" i="1"/>
  <c r="G80" i="1"/>
  <c r="N32" i="1" l="1"/>
  <c r="I36" i="1"/>
  <c r="N36" i="1" s="1"/>
  <c r="I29" i="1"/>
  <c r="N29" i="1" s="1"/>
  <c r="I54" i="1"/>
  <c r="N54" i="1" s="1"/>
  <c r="N70" i="1"/>
  <c r="I60" i="1"/>
  <c r="N60" i="1" s="1"/>
  <c r="I90" i="1"/>
  <c r="N90" i="1" s="1"/>
  <c r="N66" i="1"/>
  <c r="N92" i="1"/>
  <c r="I39" i="1"/>
  <c r="N39" i="1" s="1"/>
  <c r="N57" i="1"/>
  <c r="N25" i="1"/>
  <c r="N11" i="1"/>
  <c r="N64" i="1"/>
  <c r="I14" i="1"/>
  <c r="N14" i="1" s="1"/>
  <c r="L34" i="1"/>
  <c r="N34" i="1" s="1"/>
  <c r="I72" i="1"/>
  <c r="N72" i="1" s="1"/>
  <c r="N18" i="1"/>
  <c r="I27" i="1"/>
  <c r="N27" i="1" s="1"/>
  <c r="I53" i="1"/>
  <c r="N53" i="1" s="1"/>
  <c r="I89" i="1"/>
  <c r="I56" i="1"/>
  <c r="N56" i="1" s="1"/>
  <c r="I31" i="1"/>
  <c r="N31" i="1" s="1"/>
  <c r="I76" i="1"/>
  <c r="N76" i="1" s="1"/>
  <c r="I50" i="1"/>
  <c r="N50" i="1" s="1"/>
  <c r="I40" i="1"/>
  <c r="N40" i="1" s="1"/>
  <c r="I38" i="1"/>
  <c r="N38" i="1" s="1"/>
  <c r="N86" i="1"/>
  <c r="N61" i="1"/>
  <c r="I74" i="1"/>
  <c r="L74" i="1"/>
  <c r="I82" i="1"/>
  <c r="N82" i="1" s="1"/>
  <c r="I55" i="1"/>
  <c r="N55" i="1" s="1"/>
  <c r="I12" i="1"/>
  <c r="N12" i="1" s="1"/>
  <c r="N16" i="1"/>
  <c r="I8" i="1"/>
  <c r="N33" i="1"/>
  <c r="L45" i="1"/>
  <c r="I45" i="1"/>
  <c r="I94" i="1"/>
  <c r="I88" i="1"/>
  <c r="L88" i="1"/>
  <c r="N93" i="1"/>
  <c r="N22" i="1"/>
  <c r="I15" i="1"/>
  <c r="N15" i="1" s="1"/>
  <c r="I77" i="1"/>
  <c r="L77" i="1"/>
  <c r="L17" i="1"/>
  <c r="I17" i="1"/>
  <c r="N28" i="1"/>
  <c r="L59" i="1"/>
  <c r="I59" i="1"/>
  <c r="I52" i="1"/>
  <c r="N52" i="1" s="1"/>
  <c r="L23" i="1"/>
  <c r="I23" i="1"/>
  <c r="I49" i="1"/>
  <c r="N49" i="1" s="1"/>
  <c r="I26" i="1"/>
  <c r="N26" i="1" s="1"/>
  <c r="L44" i="1"/>
  <c r="I44" i="1"/>
  <c r="N10" i="1"/>
  <c r="N78" i="1"/>
  <c r="I73" i="1"/>
  <c r="N73" i="1" s="1"/>
  <c r="I84" i="1"/>
  <c r="J80" i="1"/>
  <c r="K80" i="1"/>
  <c r="H80" i="1"/>
  <c r="I80" i="1" s="1"/>
  <c r="O71" i="1"/>
  <c r="O79" i="1"/>
  <c r="O83" i="1"/>
  <c r="N44" i="1" l="1"/>
  <c r="N59" i="1"/>
  <c r="N8" i="1"/>
  <c r="N45" i="1"/>
  <c r="N74" i="1"/>
  <c r="V74" i="1" s="1"/>
  <c r="N88" i="1"/>
  <c r="N77" i="1"/>
  <c r="V78" i="1" s="1"/>
  <c r="N23" i="1"/>
  <c r="N17" i="1"/>
  <c r="L80" i="1"/>
  <c r="N80" i="1" l="1"/>
  <c r="E81" i="1"/>
  <c r="K188" i="1"/>
  <c r="L188" i="1"/>
  <c r="S92" i="1"/>
  <c r="O91" i="1"/>
  <c r="O87" i="1"/>
  <c r="R33" i="1"/>
  <c r="T33" i="1" s="1"/>
  <c r="R11" i="1"/>
  <c r="T11" i="1" s="1"/>
  <c r="R17" i="1"/>
  <c r="T17" i="1" s="1"/>
  <c r="R61" i="1"/>
  <c r="T61" i="1" s="1"/>
  <c r="R69" i="1"/>
  <c r="T69" i="1" s="1"/>
  <c r="R65" i="1"/>
  <c r="T65" i="1" s="1"/>
  <c r="R55" i="1"/>
  <c r="T55" i="1" s="1"/>
  <c r="R28" i="1"/>
  <c r="T28" i="1" s="1"/>
  <c r="R64" i="1"/>
  <c r="T64" i="1" s="1"/>
  <c r="R68" i="1"/>
  <c r="T68" i="1" s="1"/>
  <c r="K199" i="1" l="1"/>
  <c r="E190" i="1"/>
  <c r="N81" i="1"/>
  <c r="V82" i="1" s="1"/>
  <c r="E188" i="1"/>
  <c r="V66" i="1"/>
  <c r="M188" i="1"/>
  <c r="V70" i="1"/>
  <c r="O67" i="1"/>
  <c r="O63" i="1"/>
  <c r="R54" i="1"/>
  <c r="T54" i="1" s="1"/>
  <c r="R49" i="1"/>
  <c r="T49" i="1" s="1"/>
  <c r="R44" i="1"/>
  <c r="T44" i="1" s="1"/>
  <c r="S36" i="1"/>
  <c r="R39" i="1"/>
  <c r="T39" i="1" s="1"/>
  <c r="R32" i="1"/>
  <c r="T32" i="1" s="1"/>
  <c r="S25" i="1"/>
  <c r="R27" i="1"/>
  <c r="T27" i="1" s="1"/>
  <c r="R22" i="1"/>
  <c r="T22" i="1" s="1"/>
  <c r="S20" i="1"/>
  <c r="S14" i="1"/>
  <c r="R10" i="1"/>
  <c r="T10" i="1" s="1"/>
  <c r="K200" i="1" l="1"/>
  <c r="E191" i="1"/>
  <c r="S165" i="2"/>
  <c r="U165" i="2" s="1"/>
  <c r="T164" i="2"/>
  <c r="S164" i="2"/>
  <c r="U164" i="2" s="1"/>
  <c r="S162" i="2"/>
  <c r="V162" i="2" s="1"/>
  <c r="T161" i="2"/>
  <c r="S161" i="2"/>
  <c r="U161" i="2" s="1"/>
  <c r="S159" i="2"/>
  <c r="U159" i="2" s="1"/>
  <c r="T158" i="2"/>
  <c r="S158" i="2"/>
  <c r="U158" i="2" s="1"/>
  <c r="S156" i="2"/>
  <c r="U156" i="2" s="1"/>
  <c r="T155" i="2"/>
  <c r="S155" i="2"/>
  <c r="U155" i="2" s="1"/>
  <c r="S153" i="2"/>
  <c r="U153" i="2" s="1"/>
  <c r="T152" i="2"/>
  <c r="S152" i="2"/>
  <c r="U152" i="2" s="1"/>
  <c r="S149" i="2"/>
  <c r="V149" i="2" s="1"/>
  <c r="S148" i="2"/>
  <c r="U148" i="2" s="1"/>
  <c r="T147" i="2"/>
  <c r="S147" i="2"/>
  <c r="U147" i="2" s="1"/>
  <c r="S145" i="2"/>
  <c r="V145" i="2" s="1"/>
  <c r="S144" i="2"/>
  <c r="V144" i="2" s="1"/>
  <c r="S143" i="2"/>
  <c r="V143" i="2" s="1"/>
  <c r="T142" i="2"/>
  <c r="S142" i="2"/>
  <c r="U142" i="2" s="1"/>
  <c r="S140" i="2"/>
  <c r="U140" i="2" s="1"/>
  <c r="S139" i="2"/>
  <c r="V139" i="2" s="1"/>
  <c r="S138" i="2"/>
  <c r="U138" i="2" s="1"/>
  <c r="S137" i="2"/>
  <c r="V137" i="2" s="1"/>
  <c r="S136" i="2"/>
  <c r="U136" i="2" s="1"/>
  <c r="S135" i="2"/>
  <c r="V135" i="2" s="1"/>
  <c r="S134" i="2"/>
  <c r="U134" i="2" s="1"/>
  <c r="S133" i="2"/>
  <c r="U133" i="2" s="1"/>
  <c r="T132" i="2"/>
  <c r="S132" i="2"/>
  <c r="V132" i="2" s="1"/>
  <c r="S130" i="2"/>
  <c r="U130" i="2" s="1"/>
  <c r="S129" i="2"/>
  <c r="U129" i="2" s="1"/>
  <c r="S128" i="2"/>
  <c r="U128" i="2" s="1"/>
  <c r="S127" i="2"/>
  <c r="V127" i="2" s="1"/>
  <c r="U126" i="2"/>
  <c r="S125" i="2"/>
  <c r="U125" i="2" s="1"/>
  <c r="S124" i="2"/>
  <c r="U124" i="2" s="1"/>
  <c r="S123" i="2"/>
  <c r="V123" i="2" s="1"/>
  <c r="S122" i="2"/>
  <c r="U122" i="2" s="1"/>
  <c r="T121" i="2"/>
  <c r="S121" i="2"/>
  <c r="S119" i="2"/>
  <c r="U119" i="2" s="1"/>
  <c r="S118" i="2"/>
  <c r="V118" i="2" s="1"/>
  <c r="S117" i="2"/>
  <c r="U117" i="2" s="1"/>
  <c r="S116" i="2"/>
  <c r="V116" i="2" s="1"/>
  <c r="T115" i="2"/>
  <c r="S115" i="2"/>
  <c r="U115" i="2" s="1"/>
  <c r="S111" i="2"/>
  <c r="U111" i="2" s="1"/>
  <c r="S110" i="2"/>
  <c r="U110" i="2" s="1"/>
  <c r="S109" i="2"/>
  <c r="U109" i="2" s="1"/>
  <c r="T108" i="2"/>
  <c r="S108" i="2"/>
  <c r="U108" i="2" s="1"/>
  <c r="S106" i="2"/>
  <c r="U106" i="2" s="1"/>
  <c r="S105" i="2"/>
  <c r="U105" i="2" s="1"/>
  <c r="S104" i="2"/>
  <c r="U104" i="2" s="1"/>
  <c r="S103" i="2"/>
  <c r="V103" i="2" s="1"/>
  <c r="S102" i="2"/>
  <c r="U102" i="2" s="1"/>
  <c r="S101" i="2"/>
  <c r="U101" i="2" s="1"/>
  <c r="T100" i="2"/>
  <c r="S100" i="2"/>
  <c r="U100" i="2" s="1"/>
  <c r="S98" i="2"/>
  <c r="V98" i="2" s="1"/>
  <c r="S97" i="2"/>
  <c r="V97" i="2" s="1"/>
  <c r="S96" i="2"/>
  <c r="V96" i="2" s="1"/>
  <c r="T95" i="2"/>
  <c r="S95" i="2"/>
  <c r="S91" i="2"/>
  <c r="U91" i="2" s="1"/>
  <c r="S90" i="2"/>
  <c r="V90" i="2" s="1"/>
  <c r="T89" i="2"/>
  <c r="S89" i="2"/>
  <c r="U89" i="2" s="1"/>
  <c r="S86" i="2"/>
  <c r="U86" i="2" s="1"/>
  <c r="S85" i="2"/>
  <c r="U85" i="2" s="1"/>
  <c r="S84" i="2"/>
  <c r="U84" i="2" s="1"/>
  <c r="S83" i="2"/>
  <c r="U83" i="2" s="1"/>
  <c r="U82" i="2"/>
  <c r="T82" i="2"/>
  <c r="S82" i="2"/>
  <c r="V83" i="2"/>
  <c r="V84" i="2"/>
  <c r="V106" i="2"/>
  <c r="V110" i="2"/>
  <c r="V126" i="2"/>
  <c r="V128" i="2"/>
  <c r="V133" i="2"/>
  <c r="V165" i="2"/>
  <c r="T90" i="3"/>
  <c r="V90" i="3" s="1"/>
  <c r="U89" i="3"/>
  <c r="T89" i="3"/>
  <c r="V89" i="3" s="1"/>
  <c r="P88" i="3"/>
  <c r="T87" i="3"/>
  <c r="V87" i="3" s="1"/>
  <c r="U86" i="3"/>
  <c r="T86" i="3"/>
  <c r="V86" i="3" s="1"/>
  <c r="P85" i="3"/>
  <c r="T84" i="3"/>
  <c r="V84" i="3" s="1"/>
  <c r="U83" i="3"/>
  <c r="T83" i="3"/>
  <c r="V83" i="3" s="1"/>
  <c r="P82" i="3"/>
  <c r="T81" i="3"/>
  <c r="V81" i="3" s="1"/>
  <c r="U80" i="3"/>
  <c r="T80" i="3"/>
  <c r="V80" i="3" s="1"/>
  <c r="P79" i="3"/>
  <c r="T78" i="3"/>
  <c r="V78" i="3" s="1"/>
  <c r="V77" i="3"/>
  <c r="U77" i="3"/>
  <c r="T77" i="3"/>
  <c r="P76" i="3"/>
  <c r="T74" i="3"/>
  <c r="V74" i="3" s="1"/>
  <c r="T73" i="3"/>
  <c r="V73" i="3" s="1"/>
  <c r="G73" i="3"/>
  <c r="I73" i="3" s="1"/>
  <c r="U72" i="3"/>
  <c r="T72" i="3"/>
  <c r="V72" i="3" s="1"/>
  <c r="T70" i="3"/>
  <c r="V70" i="3" s="1"/>
  <c r="T69" i="3"/>
  <c r="V69" i="3" s="1"/>
  <c r="T68" i="3"/>
  <c r="V68" i="3" s="1"/>
  <c r="U67" i="3"/>
  <c r="T67" i="3"/>
  <c r="V67" i="3" s="1"/>
  <c r="P66" i="3"/>
  <c r="T65" i="3"/>
  <c r="V65" i="3" s="1"/>
  <c r="T64" i="3"/>
  <c r="V64" i="3" s="1"/>
  <c r="T63" i="3"/>
  <c r="V63" i="3" s="1"/>
  <c r="T62" i="3"/>
  <c r="V62" i="3" s="1"/>
  <c r="T61" i="3"/>
  <c r="V61" i="3" s="1"/>
  <c r="T60" i="3"/>
  <c r="V60" i="3" s="1"/>
  <c r="T59" i="3"/>
  <c r="V59" i="3" s="1"/>
  <c r="T58" i="3"/>
  <c r="V58" i="3" s="1"/>
  <c r="U57" i="3"/>
  <c r="T57" i="3"/>
  <c r="V57" i="3" s="1"/>
  <c r="G57" i="3"/>
  <c r="L57" i="3" s="1"/>
  <c r="P56" i="3"/>
  <c r="T55" i="3"/>
  <c r="V55" i="3" s="1"/>
  <c r="T54" i="3"/>
  <c r="V54" i="3" s="1"/>
  <c r="T53" i="3"/>
  <c r="V53" i="3" s="1"/>
  <c r="T52" i="3"/>
  <c r="V52" i="3" s="1"/>
  <c r="V51" i="3"/>
  <c r="T50" i="3"/>
  <c r="V50" i="3" s="1"/>
  <c r="T49" i="3"/>
  <c r="V49" i="3" s="1"/>
  <c r="T48" i="3"/>
  <c r="V48" i="3" s="1"/>
  <c r="T47" i="3"/>
  <c r="V47" i="3" s="1"/>
  <c r="U46" i="3"/>
  <c r="T46" i="3"/>
  <c r="V46" i="3" s="1"/>
  <c r="G46" i="3"/>
  <c r="J46" i="3" s="1"/>
  <c r="P45" i="3"/>
  <c r="T44" i="3"/>
  <c r="V44" i="3" s="1"/>
  <c r="T43" i="3"/>
  <c r="V43" i="3" s="1"/>
  <c r="T42" i="3"/>
  <c r="V42" i="3" s="1"/>
  <c r="T41" i="3"/>
  <c r="V41" i="3" s="1"/>
  <c r="U40" i="3"/>
  <c r="T40" i="3"/>
  <c r="V40" i="3" s="1"/>
  <c r="G40" i="3"/>
  <c r="J40" i="3" s="1"/>
  <c r="P39" i="3"/>
  <c r="T36" i="3"/>
  <c r="V36" i="3" s="1"/>
  <c r="T35" i="3"/>
  <c r="V35" i="3" s="1"/>
  <c r="T34" i="3"/>
  <c r="V34" i="3" s="1"/>
  <c r="U33" i="3"/>
  <c r="T33" i="3"/>
  <c r="V33" i="3" s="1"/>
  <c r="P32" i="3"/>
  <c r="T31" i="3"/>
  <c r="V31" i="3" s="1"/>
  <c r="T30" i="3"/>
  <c r="V30" i="3" s="1"/>
  <c r="T29" i="3"/>
  <c r="V29" i="3" s="1"/>
  <c r="T28" i="3"/>
  <c r="V28" i="3" s="1"/>
  <c r="T27" i="3"/>
  <c r="V27" i="3" s="1"/>
  <c r="T26" i="3"/>
  <c r="V26" i="3" s="1"/>
  <c r="U25" i="3"/>
  <c r="T25" i="3"/>
  <c r="V25" i="3" s="1"/>
  <c r="P24" i="3"/>
  <c r="T23" i="3"/>
  <c r="V23" i="3" s="1"/>
  <c r="T22" i="3"/>
  <c r="V22" i="3" s="1"/>
  <c r="T21" i="3"/>
  <c r="V21" i="3" s="1"/>
  <c r="U20" i="3"/>
  <c r="T20" i="3"/>
  <c r="V20" i="3" s="1"/>
  <c r="P19" i="3"/>
  <c r="G19" i="3"/>
  <c r="J19" i="3" s="1"/>
  <c r="T16" i="3"/>
  <c r="V16" i="3" s="1"/>
  <c r="T15" i="3"/>
  <c r="V15" i="3" s="1"/>
  <c r="U14" i="3"/>
  <c r="T14" i="3"/>
  <c r="V14" i="3" s="1"/>
  <c r="G14" i="3"/>
  <c r="J14" i="3" s="1"/>
  <c r="P13" i="3"/>
  <c r="T11" i="3"/>
  <c r="V11" i="3" s="1"/>
  <c r="T10" i="3"/>
  <c r="V10" i="3" s="1"/>
  <c r="O10" i="3"/>
  <c r="T9" i="3"/>
  <c r="V9" i="3" s="1"/>
  <c r="T8" i="3"/>
  <c r="V8" i="3" s="1"/>
  <c r="U7" i="3"/>
  <c r="T7" i="3"/>
  <c r="V7" i="3" s="1"/>
  <c r="G7" i="3"/>
  <c r="K7" i="3" s="1"/>
  <c r="P6" i="3"/>
  <c r="S67" i="2"/>
  <c r="U67" i="2" s="1"/>
  <c r="T66" i="2"/>
  <c r="S66" i="2"/>
  <c r="U66" i="2" s="1"/>
  <c r="P65" i="2"/>
  <c r="S57" i="2"/>
  <c r="U57" i="2" s="1"/>
  <c r="T56" i="2"/>
  <c r="S56" i="2"/>
  <c r="U56" i="2" s="1"/>
  <c r="P55" i="2"/>
  <c r="S46" i="2"/>
  <c r="U46" i="2" s="1"/>
  <c r="T45" i="2"/>
  <c r="S45" i="2"/>
  <c r="U45" i="2" s="1"/>
  <c r="P44" i="2"/>
  <c r="S40" i="2"/>
  <c r="U40" i="2" s="1"/>
  <c r="T39" i="2"/>
  <c r="S39" i="2"/>
  <c r="U39" i="2" s="1"/>
  <c r="P38" i="2"/>
  <c r="S34" i="2"/>
  <c r="U34" i="2" s="1"/>
  <c r="S33" i="2"/>
  <c r="U33" i="2" s="1"/>
  <c r="T32" i="2"/>
  <c r="S32" i="2"/>
  <c r="U32" i="2" s="1"/>
  <c r="P31" i="2"/>
  <c r="T27" i="2"/>
  <c r="S27" i="2"/>
  <c r="U27" i="2" s="1"/>
  <c r="P26" i="2"/>
  <c r="S25" i="2"/>
  <c r="U25" i="2" s="1"/>
  <c r="T24" i="2"/>
  <c r="S24" i="2"/>
  <c r="U24" i="2" s="1"/>
  <c r="P23" i="2"/>
  <c r="S20" i="2"/>
  <c r="U20" i="2" s="1"/>
  <c r="T19" i="2"/>
  <c r="S19" i="2"/>
  <c r="U19" i="2" s="1"/>
  <c r="P18" i="2"/>
  <c r="G18" i="2"/>
  <c r="J18" i="2" s="1"/>
  <c r="S15" i="2"/>
  <c r="U15" i="2" s="1"/>
  <c r="S14" i="2"/>
  <c r="U14" i="2" s="1"/>
  <c r="T13" i="2"/>
  <c r="S13" i="2"/>
  <c r="U13" i="2" s="1"/>
  <c r="G13" i="2"/>
  <c r="J13" i="2" s="1"/>
  <c r="P12" i="2"/>
  <c r="S9" i="2"/>
  <c r="U9" i="2" s="1"/>
  <c r="T8" i="2"/>
  <c r="S8" i="2"/>
  <c r="U8" i="2" s="1"/>
  <c r="G8" i="2"/>
  <c r="L8" i="2" s="1"/>
  <c r="P7" i="2"/>
  <c r="R38" i="1"/>
  <c r="T38" i="1" s="1"/>
  <c r="R21" i="1"/>
  <c r="T21" i="1" s="1"/>
  <c r="R26" i="1"/>
  <c r="T26" i="1" s="1"/>
  <c r="R43" i="1"/>
  <c r="T43" i="1" s="1"/>
  <c r="R48" i="1"/>
  <c r="T48" i="1" s="1"/>
  <c r="R53" i="1"/>
  <c r="T53" i="1" s="1"/>
  <c r="R9" i="1"/>
  <c r="T9" i="1" s="1"/>
  <c r="S31" i="1"/>
  <c r="R60" i="1"/>
  <c r="T60" i="1" s="1"/>
  <c r="R37" i="1"/>
  <c r="T37" i="1" s="1"/>
  <c r="R31" i="1"/>
  <c r="T31" i="1" s="1"/>
  <c r="V34" i="1" s="1"/>
  <c r="O30" i="1"/>
  <c r="E192" i="1" l="1"/>
  <c r="E193" i="1" s="1"/>
  <c r="U95" i="3"/>
  <c r="V119" i="2"/>
  <c r="S188" i="1"/>
  <c r="H7" i="3"/>
  <c r="M7" i="3" s="1"/>
  <c r="J7" i="3"/>
  <c r="H19" i="3"/>
  <c r="I19" i="3" s="1"/>
  <c r="O19" i="3" s="1"/>
  <c r="J57" i="3"/>
  <c r="V122" i="2"/>
  <c r="V102" i="2"/>
  <c r="V82" i="2"/>
  <c r="V89" i="2"/>
  <c r="V121" i="2"/>
  <c r="V96" i="3"/>
  <c r="L7" i="3"/>
  <c r="V138" i="2"/>
  <c r="V124" i="2"/>
  <c r="V104" i="2"/>
  <c r="V156" i="2"/>
  <c r="V134" i="2"/>
  <c r="V111" i="2"/>
  <c r="V142" i="2"/>
  <c r="V161" i="2"/>
  <c r="V164" i="2"/>
  <c r="V153" i="2"/>
  <c r="U139" i="2"/>
  <c r="V130" i="2"/>
  <c r="V109" i="2"/>
  <c r="V91" i="2"/>
  <c r="V152" i="2"/>
  <c r="V148" i="2"/>
  <c r="V125" i="2"/>
  <c r="V117" i="2"/>
  <c r="V101" i="2"/>
  <c r="U98" i="2"/>
  <c r="U137" i="2"/>
  <c r="U145" i="2"/>
  <c r="V105" i="2"/>
  <c r="V86" i="2"/>
  <c r="U96" i="2"/>
  <c r="U135" i="2"/>
  <c r="U143" i="2"/>
  <c r="V155" i="2"/>
  <c r="V95" i="2"/>
  <c r="V147" i="2"/>
  <c r="V129" i="2"/>
  <c r="T169" i="2"/>
  <c r="U103" i="2"/>
  <c r="U116" i="2"/>
  <c r="U118" i="2"/>
  <c r="U127" i="2"/>
  <c r="U144" i="2"/>
  <c r="V158" i="2"/>
  <c r="V140" i="2"/>
  <c r="V136" i="2"/>
  <c r="V115" i="2"/>
  <c r="V108" i="2"/>
  <c r="V85" i="2"/>
  <c r="U95" i="2"/>
  <c r="U97" i="2"/>
  <c r="U121" i="2"/>
  <c r="U123" i="2"/>
  <c r="U132" i="2"/>
  <c r="U149" i="2"/>
  <c r="U162" i="2"/>
  <c r="V159" i="2"/>
  <c r="U90" i="2"/>
  <c r="V100" i="2"/>
  <c r="J73" i="3"/>
  <c r="O73" i="3" s="1"/>
  <c r="K14" i="3"/>
  <c r="K46" i="3"/>
  <c r="H40" i="3"/>
  <c r="M40" i="3" s="1"/>
  <c r="L40" i="3"/>
  <c r="H46" i="3"/>
  <c r="M46" i="3" s="1"/>
  <c r="L46" i="3"/>
  <c r="K57" i="3"/>
  <c r="I7" i="3"/>
  <c r="H14" i="3"/>
  <c r="M14" i="3" s="1"/>
  <c r="L14" i="3"/>
  <c r="K40" i="3"/>
  <c r="H57" i="3"/>
  <c r="H18" i="2"/>
  <c r="I18" i="2" s="1"/>
  <c r="O18" i="2" s="1"/>
  <c r="T75" i="2"/>
  <c r="J8" i="2"/>
  <c r="U76" i="2"/>
  <c r="K13" i="2"/>
  <c r="L13" i="2"/>
  <c r="K8" i="2"/>
  <c r="H13" i="2"/>
  <c r="M13" i="2" s="1"/>
  <c r="I13" i="2"/>
  <c r="H8" i="2"/>
  <c r="R16" i="1"/>
  <c r="T16" i="1" s="1"/>
  <c r="R15" i="1"/>
  <c r="T15" i="1" s="1"/>
  <c r="R14" i="1"/>
  <c r="T14" i="1" s="1"/>
  <c r="O13" i="1"/>
  <c r="R59" i="1"/>
  <c r="T59" i="1" s="1"/>
  <c r="V61" i="1" s="1"/>
  <c r="R52" i="1"/>
  <c r="T52" i="1" s="1"/>
  <c r="V57" i="1" s="1"/>
  <c r="R47" i="1"/>
  <c r="T47" i="1" s="1"/>
  <c r="V50" i="1" s="1"/>
  <c r="R42" i="1"/>
  <c r="T42" i="1" s="1"/>
  <c r="V45" i="1" s="1"/>
  <c r="R36" i="1"/>
  <c r="T36" i="1" s="1"/>
  <c r="V40" i="1" s="1"/>
  <c r="R25" i="1"/>
  <c r="T25" i="1" s="1"/>
  <c r="V29" i="1" s="1"/>
  <c r="R20" i="1"/>
  <c r="T20" i="1" s="1"/>
  <c r="V23" i="1" s="1"/>
  <c r="R8" i="1"/>
  <c r="T8" i="1" l="1"/>
  <c r="T188" i="1" s="1"/>
  <c r="R188" i="1"/>
  <c r="O7" i="3"/>
  <c r="I46" i="3"/>
  <c r="O46" i="3" s="1"/>
  <c r="I14" i="3"/>
  <c r="O14" i="3" s="1"/>
  <c r="U174" i="2"/>
  <c r="T170" i="2"/>
  <c r="V175" i="2"/>
  <c r="M57" i="3"/>
  <c r="I57" i="3"/>
  <c r="I40" i="3"/>
  <c r="O40" i="3" s="1"/>
  <c r="O13" i="2"/>
  <c r="M8" i="2"/>
  <c r="I8" i="2"/>
  <c r="O51" i="1"/>
  <c r="O58" i="1"/>
  <c r="O46" i="1"/>
  <c r="O41" i="1"/>
  <c r="O35" i="1"/>
  <c r="O24" i="1"/>
  <c r="O19" i="1"/>
  <c r="O7" i="1"/>
  <c r="O57" i="3" l="1"/>
  <c r="O96" i="3" s="1"/>
  <c r="V98" i="3" s="1"/>
  <c r="O8" i="2"/>
  <c r="O76" i="2" s="1"/>
  <c r="U78" i="2" s="1"/>
  <c r="V18" i="1"/>
  <c r="G19" i="1" l="1"/>
  <c r="H19" i="1" s="1"/>
  <c r="I19" i="1" l="1"/>
  <c r="I188" i="1" s="1"/>
  <c r="J19" i="1"/>
  <c r="J188" i="1" s="1"/>
  <c r="N19" i="1" l="1"/>
  <c r="V12" i="1"/>
  <c r="N94" i="1" l="1"/>
  <c r="V94" i="1" s="1"/>
  <c r="N89" i="1"/>
  <c r="V90" i="1" s="1"/>
  <c r="N84" i="1"/>
  <c r="N188" i="1" l="1"/>
  <c r="T190" i="1" s="1"/>
  <c r="V86" i="1"/>
  <c r="V188" i="1" s="1"/>
  <c r="K201" i="1" l="1"/>
  <c r="K202" i="1" s="1"/>
</calcChain>
</file>

<file path=xl/sharedStrings.xml><?xml version="1.0" encoding="utf-8"?>
<sst xmlns="http://schemas.openxmlformats.org/spreadsheetml/2006/main" count="362" uniqueCount="317">
  <si>
    <t>Invoice Reconcilation</t>
  </si>
  <si>
    <t>Invoice Details</t>
  </si>
  <si>
    <t>Invoice Date</t>
  </si>
  <si>
    <t>Invoice No</t>
  </si>
  <si>
    <t>Basic Amt</t>
  </si>
  <si>
    <t>18% GST</t>
  </si>
  <si>
    <t>Amount</t>
  </si>
  <si>
    <t>GST SD (18%)</t>
  </si>
  <si>
    <t>Final Amount</t>
  </si>
  <si>
    <t>PAYMENT NOTE No.</t>
  </si>
  <si>
    <t>Total Amount Paid</t>
  </si>
  <si>
    <t>UTR</t>
  </si>
  <si>
    <t>SD (5%)</t>
  </si>
  <si>
    <t>TDS Amount @ 1% on BASIC AMOUNT</t>
  </si>
  <si>
    <t xml:space="preserve">Debit </t>
  </si>
  <si>
    <t>After Debit Amt</t>
  </si>
  <si>
    <t>Boundary wall work</t>
  </si>
  <si>
    <t>Total Payable Amount Rs. -</t>
  </si>
  <si>
    <t>Total Paid Amount Rs. -</t>
  </si>
  <si>
    <t>Balance Payable Amount Rs. -</t>
  </si>
  <si>
    <t>Painting &amp; finishing</t>
  </si>
  <si>
    <t>TDS (1%)</t>
  </si>
  <si>
    <t>Hold amount</t>
  </si>
  <si>
    <t>Shree Ram Infrastructure</t>
  </si>
  <si>
    <t>.</t>
  </si>
  <si>
    <t>BOQ Amount</t>
  </si>
  <si>
    <t>28-12-2023 NEFT/AXISP00456096185/RIUP23/3988/SHREE RAM INFRASTR/ICIC0006955 490000.00</t>
  </si>
  <si>
    <t>28-12-2023 NEFT/AXISP00456096186/RIUP23/3987/SHREE RAM INFRASTR/ICIC0006955 980000.00</t>
  </si>
  <si>
    <t>28-12-2023 NEFT/AXISP00456096187/RIUP23/3986/SHREE RAM INFRASTR/ICIC0006955 980000.00</t>
  </si>
  <si>
    <t>28-12-2023 NEFT/AXISP00456096188/RIUP23/3985/SHREE RAM INFRASTR/ICIC0006955 980000.00</t>
  </si>
  <si>
    <t>28-12-2023 NEFT/AXISP00456096167/RIUP23/3984/SHREE RAM INFRASTR/ICIC0006955 490000.00</t>
  </si>
  <si>
    <t>28-12-2023 NEFT/AXISP00456096184/RIUP23/3983/SHREE RAM INFRASTR/ICIC0006955 980000.00</t>
  </si>
  <si>
    <t>07-12-2023 NEFT/AXISP00450814718/RIUP23/3649/SHREE RAM INFRASTR/ICIC0006955 980000.00</t>
  </si>
  <si>
    <t>07-12-2023 NEFT/AXISP00450814717/RIUP23/3648/SHREE RAM INFRASTR/ICIC0006955 980000.00</t>
  </si>
  <si>
    <t>07-12-2023 NEFT/AXISP00450814719/RIUP23/3647/SHREE RAM INFRASTR/ICIC0006955 980000.00</t>
  </si>
  <si>
    <t>30-12-2023 NEFT/AXISP00457475312/RIUP23/4030/SHREE RAM INFRASTR/ICIC0006955 1470000.00</t>
  </si>
  <si>
    <t>30-12-2023 NEFT/AXISP00457475310/RIUP23/4031/SHREE RAM INFRASTR/ICIC0006955 980000.00</t>
  </si>
  <si>
    <t>30-12-2023 NEFT/AXISP00457475314/RIUP23/4032/SHREE RAM INFRASTR/ICIC0006955 490000.00</t>
  </si>
  <si>
    <t>125 KL 12M Staging OHT Work At C HHATELA URF JAINPUR-Village</t>
  </si>
  <si>
    <t>150 KL 12M Staging OHT Work At RAJAK NAGAR-Village</t>
  </si>
  <si>
    <t>50 KL 12M Staging OHT Work At NAI NAGLA &amp; SAKOTI Village</t>
  </si>
  <si>
    <t>125 KL 12 m Staging OHT work at Adampur  Village</t>
  </si>
  <si>
    <t>175 KL 12 m Staging OHT work at Chausana Jadid Village</t>
  </si>
  <si>
    <t xml:space="preserve">175 KL 12M Staging OHT Work At DHINDHALI-Village </t>
  </si>
  <si>
    <t>175 KL 12M Staging OHT Work At YOSUFPUR CHAUTARA-Village</t>
  </si>
  <si>
    <t>175 KL 12M Staging OHT Work At KABEERPUR AHATMAL-Village</t>
  </si>
  <si>
    <t>300 KL 16M Staging OHT Work At JIJAULA &amp; ALIPUR-Village</t>
  </si>
  <si>
    <t xml:space="preserve">175 KL 16 M Staging OHT Work Bhoopkheri Block Khatauli  Village  </t>
  </si>
  <si>
    <t>02-01-2024 NEFT/AXISP00458541615/RIUP23/4079/SHREE RAM INFRASTR/ICIC0006955 980000.00</t>
  </si>
  <si>
    <t>02-01-2024 NEFT/AXISP00458541616/RIUP23/4078/SHREE RAM INFRASTR/ICIC0006955 980000.00</t>
  </si>
  <si>
    <t>03-01-2024 NEFT/AXISP00458940014/RIUP23/4089/SHREE RAM INFRASTR/ICIC0006955 980000.00</t>
  </si>
  <si>
    <t>03-01-2024 NEFT/AXISP00458940013/RIUP23/4088/SHREE RAM INFRASTR/ICIC0006955 490000.00</t>
  </si>
  <si>
    <t>03-01-2024 NEFT/AXISP00458940012/RIUP23/4087/SHREE RAM INFRASTR/ICIC0006955 490000.00</t>
  </si>
  <si>
    <t>03-01-2024 NEFT/AXISP00458940011/RIUP23/4086/SHREE RAM INFRASTR/ICIC0006955 490000.00</t>
  </si>
  <si>
    <t>03-01-2024 NEFT/AXISP00458940010/RIUP23/4085/SHREE RAM INFRASTR/ICIC0006955 490000.00</t>
  </si>
  <si>
    <t>06-01-2024 NEFT/AXISP00460294207/RIUP23/4146/SHREE RAM INFRASTR/ICIC0006955 ₹ 4,90,000.00</t>
  </si>
  <si>
    <t xml:space="preserve">Balance Payment </t>
  </si>
  <si>
    <t xml:space="preserve">Shamli </t>
  </si>
  <si>
    <t>Balance Amount</t>
  </si>
  <si>
    <t>Muzahidpur Village  OHT Work-225 KL 12 M Staging</t>
  </si>
  <si>
    <t>05-07-2023 NEFT/AXISP00404073313/RIUP23/1002/SHREE RAM INFRA ₹ 4,90,000.00</t>
  </si>
  <si>
    <t>18-08-2023 NEFT/AXISP00416747771/RIUP23/1611/SHREE RAM INFRA 490000.00</t>
  </si>
  <si>
    <t>07-09-2023 NEFT/AXISP00422654402/RIUP23/1882/SHREE RAM INFRASTR/ICIC0006955 980000.00</t>
  </si>
  <si>
    <t>30-09-2023 NEFT/AXISP00428978255/RIUP23/2375/SHREE RAM INFRASTR 490000.00</t>
  </si>
  <si>
    <t>31-10-2023 NEFT/AXISP00424025694/RIUP23/2987/SHREE RAM INFRASTR/ICIC0006955 ₹ 588000.00</t>
  </si>
  <si>
    <t>Bhoopkheri Block Khatauli  Village  OHT Work-175 KL 16 M Staging</t>
  </si>
  <si>
    <t>19-08-2023 NEFT/AXISP00416912565/RIUP23/1631/SHREE RAM INFRA ₹ 9,80,000.000</t>
  </si>
  <si>
    <t>07-12-2023 NEFT/AXISP00450476288/RIUP23/3627A/SHREE RAM INFRASTR/ICIC0006955 ₹ 4,90,000.00</t>
  </si>
  <si>
    <t>08-01-2024 NEFT/AXISP00460650878/RIUP23/4147/SHREE RAM INFRASTR/ICIC0006955 ₹ 4,90,000.00</t>
  </si>
  <si>
    <t>27-06-2023 NEFT/AXISP00401137692/RIUP23/917/SHREE RAM INFRAS 490000.00</t>
  </si>
  <si>
    <t>14-09-2023 NEFT/AXISP00424905752/RIUP23/2015/SHREE RAM INFRASTR/ICIC0006955 784000.00</t>
  </si>
  <si>
    <t>30-09-2023 NEFT/AXISP00429071458/RIUP23/2401/SHREE RAM INFRASTR 490000.00</t>
  </si>
  <si>
    <t>31-10-2023 NEFT/AXISP00424025693/RIUP23/2986/SHREE RAM INFRASTR/ICIC0006955 ₹ 1176000.00</t>
  </si>
  <si>
    <t>Chhacharpur Village OHT Work-200 KL 14 M Staging</t>
  </si>
  <si>
    <t>27-06-2023 NEFT/AXISP00401137691/RIUP23/916/SHREE RAM INFRAS 490000.00</t>
  </si>
  <si>
    <t>06-07-2023 NEFT/AXISP00404467606/RIUP23/1013/SHREE RAM INFRA 490000.00</t>
  </si>
  <si>
    <t>11-08-2023 NEFT/AXISP00415007049/RIUP23/1476/SHREE RAM INFRA 490000.00</t>
  </si>
  <si>
    <t>18-08-2023 NEFT/AXISP00416613521/RIUP23/1599/SHREE RAM INFRA 490000.00</t>
  </si>
  <si>
    <t>15-09-2023 NEFT/AXISP00425127999/RIUP23/2044/SHREE RAM INFRASTR 294000.00</t>
  </si>
  <si>
    <t>31-10-2023 NEFT/AXISP00424025692/RIUP23/2985/SHREE RAM INFRASTR/ICIC0006955 ₹ 588000.00</t>
  </si>
  <si>
    <t>24-11-2023 NEFT/AXISP00446428088/RIUP23/3422/SHREE RAM INFRASTR/ICIC0006955 490000.00</t>
  </si>
  <si>
    <t>Buwarakala Village OHT Work- 150 KL 12 M Staging</t>
  </si>
  <si>
    <t>12-06-2023 NEFT/AXISP00397819480/RIUP23/619/SHREE RAM INFRAS 490000.00</t>
  </si>
  <si>
    <t>11-08-2023 NEFT/AXISP00415257206/RIUP23/1479/SHREE RAM INFRA ₹ 4,90,000.00</t>
  </si>
  <si>
    <t>30-09-2023 NEFT/AXISP00429071457/RIUP23/2402/SHREE RAM INFRASTR 980000.00</t>
  </si>
  <si>
    <t>31-10-2023 NEFT/AXISP00424025690/RIUP23/2983/SHREE RAM INFRASTR/ICIC0006955 ₹ 441000.00</t>
  </si>
  <si>
    <t>fahimpur Village OHT work- 175 KL 16 M Staging</t>
  </si>
  <si>
    <t>SR23-24/14</t>
  </si>
  <si>
    <t>12-06-2023 NEFT/AXISP00397819481/RIUP23/618/SHREE RAM INFRAS 980000.00</t>
  </si>
  <si>
    <t xml:space="preserve">08-09-2023 NEFT/AXISP00423197053/RIUP23/1918/SHREE RAM INFRASTR/ICIC0006955 49460.00
</t>
  </si>
  <si>
    <t>12-09-2023 NEFT/AXISP00424029575/RIUP23/1984/SHREE RAM INFRASTR/9,80,000.00</t>
  </si>
  <si>
    <t>31-10-2023 NEFT/AXISP00424025689/RIUP23/2982/SHREE RAM INFRASTR/ICIC0006955 ₹ 686000.00</t>
  </si>
  <si>
    <t>24-11-2023 NEFT/AXISP00446428084/RIUP23/3421/SHREE RAM INFRASTR/ICIC0006955 490000.00</t>
  </si>
  <si>
    <t>Samuli village OHT Work-400 KL 14 M Staging</t>
  </si>
  <si>
    <t>SR23-24/13</t>
  </si>
  <si>
    <t>03-05-2023 NEFT/AXISP00387008157/RIUP23/088/SHREE RAM INFRAS ₹ 1,96,000.00</t>
  </si>
  <si>
    <t>15-05-2023 NEFT/AXISP00390167391/RIUP23/230/SHREE RAM INFRAS 294000.00</t>
  </si>
  <si>
    <t>29-05-2023 NEFT/AXISP00393085072/RIUP23/433/SHREE RAM INFRAS 490000.00</t>
  </si>
  <si>
    <t>02-06-2023 NEFT/AXISP00395151244/RIUP23/489/SHREE RAM INFRAS ₹ 1,96,000.00</t>
  </si>
  <si>
    <t>07-06-2023 NEFT/AXISP00396637620/RIUP23/562/SHREE RAM INFRAS 294000.00</t>
  </si>
  <si>
    <t>12-09-2023 NEFT/AXISP00423960512/RIUP23/1920/SHREE RAM INFRASTR/415345.00</t>
  </si>
  <si>
    <t>15-09-2023 NEFT/AXISP00425127998/RIUP23/2046/SHREE RAM INFRASTR/ 490000.00</t>
  </si>
  <si>
    <t>30-09-2023 NEFT/AXISP00428978257/RIUP23/2374/SHREE RAM INFRASTR 980000.00</t>
  </si>
  <si>
    <t>13-10-2023 NEFT/AXISP00434230824/RIUP23/2639/SHREE RAM INFRASTR/ICIC0006955 980000.00</t>
  </si>
  <si>
    <t>24-11-2023 NEFT/AXISP00446428085/RIUP23/3420/SHREE RAM INFRASTR/ICIC0006955 490000.00</t>
  </si>
  <si>
    <t>Rasulpur OHT work- 150 KL 12 M Staging</t>
  </si>
  <si>
    <t>SSR23-24/10</t>
  </si>
  <si>
    <t>03-05-2023 NEFT/AXISP00387008159/RIUP23/087/SHREE RAM INFRAS ₹ 1,96,000.00</t>
  </si>
  <si>
    <t>15-05-2023 NEFT/AXISP00390167390/RIUP23/229/SHREE RAM INFRAS 196000.00</t>
  </si>
  <si>
    <t>29-05-2023 NEFT/AXISP00393085071/RIUP23/432/SHREE RAM INFRAS 490000.00</t>
  </si>
  <si>
    <t>02-06-2023 NEFT/AXISP00395151245/RIUP23/488/SHREE RAM INFRAS ₹ 1,96,000.00</t>
  </si>
  <si>
    <t>07-06-2023 NEFT/AXISP00396637622/RIUP23/561/SHREE RAM INFRAS 294000.00</t>
  </si>
  <si>
    <t>12-09-2023 NEFT/AXISP00423960511/RIUP23/1919/SHREE RAM INFRASTR/ICIC0006955 168687.00</t>
  </si>
  <si>
    <t>15-09-2023 NEFT/AXISP00425127997/RIUP23/2045/SHREE RAM INFRASTR/490000.00</t>
  </si>
  <si>
    <t>30-09-2023 NEFT/AXISP00428978256/RIUP23/2373/SHREE RAM INFRASTR 490000.00</t>
  </si>
  <si>
    <t>24-11-2023 NEFT/AXISP00446428086/RIUP23/3419/SHREE RAM INFRASTR/ICIC0006955 490000.00</t>
  </si>
  <si>
    <t>Antwara OHT Work- 250 KL 14 M Staging</t>
  </si>
  <si>
    <t>18-08-2023 NEFT/AXISP00416747772/RIUP23/1610/SHREE RAM INFRA 490000.00</t>
  </si>
  <si>
    <t>19-08-2023 NEFT/AXISP00416912564/RIUP23/1630/SHREE RAM INFRA ₹ 4,90,000.00</t>
  </si>
  <si>
    <t>13-10-2023 NEFT/AXISP00434230822/RIUP23/2637/SHREE RAM INFRASTR/ICIC0006955 1470000.00</t>
  </si>
  <si>
    <t>31-10-2023 NEFT/AXISP00424025691/RIUP23/2984/SHREE RAM INFRASTR/ICIC0006955 ₹ 980000.00</t>
  </si>
  <si>
    <t>Shahbazpur OHT Work- 50KL 12 M Staging</t>
  </si>
  <si>
    <t>18-08-2023 NEFT/AXISP00416747773/RIUP23/1612/SHREE RAM INFRA 490000.00</t>
  </si>
  <si>
    <t>13-10-2023 NEFT/AXISP00434230823/RIUP23/2638/SHREE RAM INFRASTR/ICIC0006955 980000.00</t>
  </si>
  <si>
    <t>24-11-2023 NEFT/AXISP00446428087/RIUP23/3418/SHREE RAM INFRASTR/ICIC0006955 490000.00</t>
  </si>
  <si>
    <t xml:space="preserve"> OHT Work-  200 KL 16 M Staging At Anti Village</t>
  </si>
  <si>
    <t>29-11-2023 NEFT/AXISP00446123566/RIUP23/3487/SHREE RAM INFRASTRU 1176000.00</t>
  </si>
  <si>
    <t>08-01-2024 NEFT/AXISP00460650877/RIUP23/4148/SHREE RAM INFRASTR/ICIC0006955 ₹ 9,80,000.00</t>
  </si>
  <si>
    <t xml:space="preserve"> OHT Work-  200 KL 14 M Staging At Chacharpur Village</t>
  </si>
  <si>
    <t>29-11-2023 NEFT/AXISP00446123563/RIUP23/3488/SHREE RAM INFRASTRU 1470000.00</t>
  </si>
  <si>
    <t>08-01-2024 NEFT/AXISP00460650876/RIUP23/4149/SHREE RAM INFRASTR/ICIC0006955 ₹ 4,90,000.00</t>
  </si>
  <si>
    <t xml:space="preserve"> OHT Work-  250 KL 12 M Staging At Dulhera Village</t>
  </si>
  <si>
    <t>29-11-2023 NEFT/AXISP00446123569/RIUP23/3489/SHREE RAM INFRASTRU 1470000.00</t>
  </si>
  <si>
    <t>08-01-2024 NEFT/AXISP00460650875/RIUP23/4150/SHREE RAM INFRASTR/ICIC0006955 ₹ 9,80,000.00</t>
  </si>
  <si>
    <t xml:space="preserve"> OHT Work-  150 KL 12 M Staging At Khalwara Village</t>
  </si>
  <si>
    <t>29-11-2023 NEFT/AXISP00447355237/RIUP23/3490/SHREE RAM INFRASTR 1470000.00</t>
  </si>
  <si>
    <t>08-01-2024 NEFT/AXISP00460650874/RIUP23/4151/SHREE RAM INFRASTR/ICIC0006955 ₹ 4,90,000.00</t>
  </si>
  <si>
    <t xml:space="preserve"> OHT Work-  250 KL 14 m Staging At Phulat Village</t>
  </si>
  <si>
    <t>07-12-2023 NEFT/AXISP00450476281/RIUP23/3638/SHREE RAM INFRASTR/ICIC0006955 ₹ 14,70,000.00</t>
  </si>
  <si>
    <t>08-01-2024 NEFT/AXISP00460650873/RIUP23/4152/SHREE RAM INFRASTR/ICIC0006955 ₹ 9,80,000.00</t>
  </si>
  <si>
    <t>Grand Total</t>
  </si>
  <si>
    <t>Total</t>
  </si>
  <si>
    <t>Muzaffarnagar</t>
  </si>
  <si>
    <t>Shamli UP</t>
  </si>
  <si>
    <t>17-02-2024 NEFT/AXISP00472243567/RIUP23/4751/SHREE RAM INFRASTR/ICIC0006955 ₹ 9,80,000.00</t>
  </si>
  <si>
    <t>Remaining BOQ Amt</t>
  </si>
  <si>
    <t>Extra Hold</t>
  </si>
  <si>
    <t>Shree Ram Infrastrure</t>
  </si>
  <si>
    <t>GSt</t>
  </si>
  <si>
    <t>23-JUL-24-NEFT -ICIC0006955-SHREE RAM INFRASTRUCTURE-RIUP24/1236 - YESIG42050097597 RS 19,60,000.00</t>
  </si>
  <si>
    <t>24-07-2024 NEFT/AXISP00520960919/RIUP24/1251/SHREE RAM INFRASTR/ICIC0006955 2450000.00</t>
  </si>
  <si>
    <t>GST</t>
  </si>
  <si>
    <t>BALANCE</t>
  </si>
  <si>
    <t>Total Hold</t>
  </si>
  <si>
    <t>Excess Claim Hold (12% )</t>
  </si>
  <si>
    <t>Advance / Surplus</t>
  </si>
  <si>
    <t>Balance</t>
  </si>
  <si>
    <t>x</t>
  </si>
  <si>
    <t>Subcontractor:</t>
  </si>
  <si>
    <t>State:</t>
  </si>
  <si>
    <t>District:</t>
  </si>
  <si>
    <t>Block:</t>
  </si>
  <si>
    <t>Uttar Pradesh</t>
  </si>
  <si>
    <t>Shree Ram Infrastructures</t>
  </si>
  <si>
    <t>Shamli</t>
  </si>
  <si>
    <t>Chausana Jadid village  - 175 - 12 work</t>
  </si>
  <si>
    <t>Purmafi village - 175 - 12 work</t>
  </si>
  <si>
    <t>Adampur village - 125 - 12 work</t>
  </si>
  <si>
    <t>Dhindali village - 175 - 12 work</t>
  </si>
  <si>
    <t xml:space="preserve"> CHHATELA URF JAINPUR village - 125 -12 work</t>
  </si>
  <si>
    <t>Rajak nagar village - 150 -12 work</t>
  </si>
  <si>
    <t>YOSUFPUR CHAUTARA village - 175 - 12 work</t>
  </si>
  <si>
    <t xml:space="preserve"> KABEERPUR AHATMAL village - 175 -12 work</t>
  </si>
  <si>
    <t>JIJAULA &amp; ALIPUR village - 300 -16 work</t>
  </si>
  <si>
    <t>NAI NAGLA &amp; SAKOTI village - 50 - 12 work</t>
  </si>
  <si>
    <t xml:space="preserve"> Khyawari  village  150 - 12 work</t>
  </si>
  <si>
    <t>Saiheta village - 75 12 work</t>
  </si>
  <si>
    <t xml:space="preserve"> Basi Chundiyari village - 225 -14 work</t>
  </si>
  <si>
    <t xml:space="preserve"> Jafarpur village - 175 -12 work</t>
  </si>
  <si>
    <t>Peer Khhera village - 125 -12 work</t>
  </si>
  <si>
    <t>Goharpur village - 75 - 12 work</t>
  </si>
  <si>
    <t>Udpur village - 250 -18 work</t>
  </si>
  <si>
    <t>Mandawar village 250-14 work</t>
  </si>
  <si>
    <t xml:space="preserve"> Ambetha Asadpur  village -75-12 work</t>
  </si>
  <si>
    <t>Panjokhera village - 200 -12 work</t>
  </si>
  <si>
    <t>Khera Kurtan village - 275 - 12 work</t>
  </si>
  <si>
    <t>Rampur Khedi village - 175 - 12 work</t>
  </si>
  <si>
    <t>Braham Khera village - 125 -12 work</t>
  </si>
  <si>
    <t>Gujjarpur Ramnagar village  - 150 -12 work</t>
  </si>
  <si>
    <t>Sikanderpur village - 125 - 12 work</t>
  </si>
  <si>
    <t>Mansura village  - 275 - 14 work</t>
  </si>
  <si>
    <t>Sakauti village - 50 -12 work</t>
  </si>
  <si>
    <t>Kamalpur village - 100 -12 work</t>
  </si>
  <si>
    <t>Subri village  - 200 -12 work</t>
  </si>
  <si>
    <t>Loharipur village - 125 -12 work</t>
  </si>
  <si>
    <t>JANDHERI village - 125 - 12 work</t>
  </si>
  <si>
    <t>DABHERI village - 125 - 12 work</t>
  </si>
  <si>
    <t>KHERI BAIRAGI village - 50 - 12 work</t>
  </si>
  <si>
    <t>BENRA village - 50 - 12 work</t>
  </si>
  <si>
    <t>BANOLI SEKHPUR  village - 75 - 12 work</t>
  </si>
  <si>
    <t>RASOOLPUR GURJAN village - 50 -12 work</t>
  </si>
  <si>
    <t>HURMAZPUR SHAHPUR village - 150 -12 work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</si>
  <si>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</si>
  <si>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</si>
  <si>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</si>
  <si>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</si>
  <si>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</si>
  <si>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</si>
  <si>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</si>
  <si>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</si>
  <si>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</si>
  <si>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</si>
  <si>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GST_SD_Amount</t>
  </si>
  <si>
    <t>Final_Amount</t>
  </si>
  <si>
    <t>Payment_Amount</t>
  </si>
  <si>
    <t>TDS_Payment_Amount</t>
  </si>
  <si>
    <t>Total_Amount</t>
  </si>
  <si>
    <t>03-01-2024 NEFT/AXISP00458940010/RIUP23/4085/SHREERAMINFRASTR/ICIC0006955 490000.00</t>
  </si>
  <si>
    <t>13-02-2024 NEFT/AXISP00471012350/RIUP23/4662/SHREERAMINFRASTR/ICIC0006955 490000.00</t>
  </si>
  <si>
    <t>28-12-2023 NEFT/AXISP00456096184/RIUP23/3983/SHREERAMINFRASTR/ICIC0006955 980000.00</t>
  </si>
  <si>
    <t>03-01-2024 NEFT/AXISP00458940011/RIUP23/4086/SHREERAMINFRASTR/ICIC0006955 490000.00</t>
  </si>
  <si>
    <t>13-02-2024 NEFT/AXISP00471012351/RIUP23/4663/SHREERAMINFRASTR/ICIC0006955 490000.00</t>
  </si>
  <si>
    <t>22-02-2024 NEFT/AXISP00473278701/RIUP23/4809/SHREERAMINFRASTR/ICIC0006955 490000.00</t>
  </si>
  <si>
    <t>30-12-2023 NEFT/AXISP00457475312/RIUP23/4030/SHREERAMINFRASTR/ICIC0006955 1470000.00</t>
  </si>
  <si>
    <t>13-02-2024 NEFT/AXISP00471012352/RIUP23/4664/SHREERAMINFRASTR/ICIC0006955 490000.00</t>
  </si>
  <si>
    <t>27-02-2024 NEFT/AXISP00474283576/RIUP23/4876/SHREERAMINFRASTR/ICIC0006955 ₹ 1,47,000.00</t>
  </si>
  <si>
    <t>28-12-2023 NEFT/AXISP00456096167/RIUP23/3984/SHREERAMINFRASTR/ICIC0006955 490000.00</t>
  </si>
  <si>
    <t>30-12-2023 NEFT/AXISP00457475310/RIUP23/4031/SHREERAMINFRASTR/ICIC0006955 980000.00</t>
  </si>
  <si>
    <t>06-01-2024 NEFT/AXISP00460294207/RIUP23/4146/SHREERAMINFRASTR/ICIC0006955 ₹ 4,90,000.00</t>
  </si>
  <si>
    <t>13-02-2024 NEFT/AXISP00471012353/RIUP23/4665/SHREERAMINFRASTR/ICIC0006955 294000.00</t>
  </si>
  <si>
    <t>28-12-2023 NEFT/AXISP00456096188/RIUP23/3985/SHREERAMINFRASTR/ICIC0006955980000.00</t>
  </si>
  <si>
    <t>03-01-2024 NEFT/AXISP00458940012/RIUP23/4087/SHREE RAM INFRASTR/ICIC0006955490000.00</t>
  </si>
  <si>
    <t>13-02-2024 NEFT/AXISP00471012354/RIUP23/4666/SHREE RAM INFRASTR/ICIC0006955980000.00</t>
  </si>
  <si>
    <t>28-12-2023 NEFT/AXISP00456096187/RIUP23/3986/SHREE RAM INFRASTR/ICIC0006955980000.00</t>
  </si>
  <si>
    <t>03-01-2024 NEFT/AXISP00458940013/RIUP23/4088/SHREE RAM INFRASTR/ICIC0006955490000.00</t>
  </si>
  <si>
    <t>13-02-2024 NEFT/AXISP00471012355/RIUP23/4667/SHREE RAM INFRASTR/ICIC0006955980000.00</t>
  </si>
  <si>
    <t>28-12-2023 NEFT/AXISP00456096186/RIUP23/3987/SHREE RAM INFRASTR/ICIC0006955980000.00</t>
  </si>
  <si>
    <t>03-01-2024 NEFT/AXISP00458940014/RIUP23/4089/SHREE RAM INFRASTR/ICIC0006955980000.00</t>
  </si>
  <si>
    <t>13-02-2024 NEFT/AXISP00471012356/RIUP23/4668/SHREE RAM INFRASTR/ICIC0006955980000.00</t>
  </si>
  <si>
    <t>22-02-2024 NEFT/AXISP00473278702/RIUP23/4810/SHREE RAM INFRASTR/ICIC0006955784000.00</t>
  </si>
  <si>
    <t>08-08-2024 NEFT/AXISP00526582154/RIUP24/1419/SHREE RAM INFRASTR/ICIC0006955980000.00</t>
  </si>
  <si>
    <t>28-12-2023 NEFT/AXISP00456096185/RIUP23/3988/SHREE RAM INFRASTR/ICIC0006955490000.00</t>
  </si>
  <si>
    <t>30-12-2023 NEFT/AXISP00457475314/RIUP23/4032/SHREE RAM INFRASTR/ICIC0006955490000.00</t>
  </si>
  <si>
    <t>27-02-2024 NEFT/AXISP00474283579/RIUP23/4877/SHREERAMINFRASTR/ICIC0006955 ₹ 3,43,000.00</t>
  </si>
  <si>
    <t>10-10-2024 NEFT/AXISP00552209287/RIUP24/2153/SHREE RAM INFRASTR/ICIC0006955490000.00</t>
  </si>
  <si>
    <t>16-02-2024 NEFT/AXISP00472063117/RIUP23/4723/SHREE RAM INFRASTR/ICIC00069551470000.00</t>
  </si>
  <si>
    <t>22-02-2024 NEFT/AXISP00473278703/RIUP23/4811/SHREE RAM INFRASTR/ICIC0006955784000.00</t>
  </si>
  <si>
    <t>16-02-2024 NEFT/AXISP00472063116/RIUP23/4724/SHREE RAM INFRASTR/ICIC0006955980000.00</t>
  </si>
  <si>
    <t>22-02-2024 NEFT/AXISP00473278704/RIUP23/4812/SHREE RAM INFRASTR/ICIC0006955490000.00</t>
  </si>
  <si>
    <t>16-02-2024 NEFT/AXISP00471994176/RIUP23/4716/SHREE RAM INFRASTR/ICIC00069551470000.00</t>
  </si>
  <si>
    <t>22-03-2024 NEFT/AXISP00483649285/RIUP23/5270/SHREE RAM INFRASTR/ICIC0006955588000.00</t>
  </si>
  <si>
    <t>08-08-2024 NEFT/AXISP00526582155/RIUP24/1420/SHREE RAM INFRASTR/ICIC0006955980000.00</t>
  </si>
  <si>
    <t>22-03-2024 NEFT/AXISP00483649287/RIUP23/5269/SHREE RAM INFRASTR/ICIC0006955588000.00</t>
  </si>
  <si>
    <t>14-08-2024 NEFT/AXISP00528230418/RIUP24/1433/SHREE RAM INFRASTR/ICIC0006955980000.00</t>
  </si>
  <si>
    <t>02-03-2024 NEFT/AXISP00476616504/RIUP23/4961/SHREE RAM INFRASTR/ICIC00069551470000.00</t>
  </si>
  <si>
    <t>22-03-2024 NEFT/AXISP00483649286/RIUP23/5268/SHREE RAM INFRASTR/ICIC0006955196000.00</t>
  </si>
  <si>
    <t>08-08-2024 NEFT/AXISP00526582156/RIUP24/1421/SHREE RAM INFRASTR/ICIC0006955490000.00</t>
  </si>
  <si>
    <t>02-03-2024 NEFT/AXISP00476616508/RIUP23/4962/SHREE RAM INFRASTR/ICIC00069551470000.00</t>
  </si>
  <si>
    <t>28-08-2024 NEFT/AXISP00532689639/RIUP24/1540/SHREERAMINFRASTR/ICIC0006955 1470000.00</t>
  </si>
  <si>
    <t>02-09-2024 NEFT/AXISP00535241239/RIUP24/1592/SHREE RAM INFRASTR/ICIC0006955980000.00</t>
  </si>
  <si>
    <t>29-08-2024 NEFT/AXISP00533102969/RIUP24/1545/SHREE RAM INFRASTR/ICIC0006955490000.00</t>
  </si>
  <si>
    <t>05-09-2024 NEFT/AXISP00536710692/RIUP24/1661/SHREE RAM INFRASTR/ICIC0006955980000.00</t>
  </si>
  <si>
    <t>30-09-2024 NEFT/AXISP00546297615/RIUP24/2001/SHREE RAM INFRASTR/ICIC00069551470000.00</t>
  </si>
  <si>
    <t>06-09-2024 NEFT/AXISP00537295302/RIUP24/1675/SHREE RAM INFRASTR/ICIC00069551470000.00</t>
  </si>
  <si>
    <t>30-09-2024 NEFT/AXISP00546297614/RIUP24/2000/SHREE RAM INFRASTR/ICIC00069551470000.00</t>
  </si>
  <si>
    <t>23-12-2024 NEFT/AXISP00587800974/RIUP24/2762/SHREE RAM INFRASTR/ICIC0006955490000.00</t>
  </si>
  <si>
    <t>06-09-2024 NEFT/AXISP00537295303/RIUP24/1676/SHREE RAM INFRASTR/ICIC0006955980000.00</t>
  </si>
  <si>
    <t>10-10-2024 NEFT/AXISP00552209288/RIUP24/2154/SHREE RAM INFRASTR/ICIC0006955490000.00</t>
  </si>
  <si>
    <t>10-09-2024 NEFT/AXISP00538521007/RIUP24/1698/SHREE RAM INFRASTR/ICIC0006955490000.00</t>
  </si>
  <si>
    <t>30-09-2024 NEFT/AXISP00546297612/RIUP24/1998/SHREE RAM INFRASTR/ICIC0006955980000.00</t>
  </si>
  <si>
    <t>30-09-2024 NEFT/AXISP00546297613/RIUP24/1999/SHREE RAM INFRASTR/ICIC0006955980000.00</t>
  </si>
  <si>
    <t>10-09-2024 NEFT/AXISP00538521008/RIUP24/1699/SHREE RAM INFRASTR/ICIC0006955490000.00</t>
  </si>
  <si>
    <t>30-09-2024 NEFT/AXISP00546297606/RIUP24/1992/SHREE RAM INFRASTR/ICIC0006955490000.00</t>
  </si>
  <si>
    <t>30-09-2024 NEFT/AXISP00546297611/RIUP24/1997/SHREE RAM INFRASTR/ICIC00069551470000.00</t>
  </si>
  <si>
    <t>27-12-2024 NEFT/AXISP00589232250/RIUP24/2763/SHREE RAM INFRASTR/ICIC0006955490000.00</t>
  </si>
  <si>
    <t>10-09-2024 NEFT/AXISP00538521009/RIUP24/1700/SHREE RAM INFRASTR/ICIC0006955490000.00</t>
  </si>
  <si>
    <t>30-09-2024 NEFT/AXISP00546297610/RIUP24/1996/SHREE RAM INFRASTR/ICIC00069551470000.00</t>
  </si>
  <si>
    <t>30-12-2024 Debit N/RIUP24/2764/SHREE RAM INFR/INDBN30124223056490000.0</t>
  </si>
  <si>
    <t>10-09-2024 NEFT/AXISP00538521010/RIUP24/1701/SHREE RAM INFRASTR/ICIC0006955490000.00</t>
  </si>
  <si>
    <t>30-09-2024 NEFT/AXISP00546297609/RIUP24/1995/SHREE RAM INFRASTR/ICIC0006955686000.00</t>
  </si>
  <si>
    <t>10-10-2024 NEFT/AXISP00552209289/RIUP24/2155/SHREE RAM INFRASTR/ICIC000695590000.00</t>
  </si>
  <si>
    <t>30-09-2024 NEFT/AXISP00546297608/RIUP24/1994/SHREE RAM INFRASTR/ICIC00069551470000.00</t>
  </si>
  <si>
    <t>10-09-2024 NEFT/AXISP00538853526/RIUP24/1752/SHREE RAM INFRASTR/ICIC00069551470000.00</t>
  </si>
  <si>
    <t>10-09-2024 NEFT/AXISP00538853525/RIUP24/1751/SHREE RAM INFRASTR/ICIC00069551470000.00</t>
  </si>
  <si>
    <t>30-09-2024 NEFT/AXISP00546297607/RIUP24/1993/SHREE RAM INFRASTR/ICIC00069551470000.00</t>
  </si>
  <si>
    <t>10-09-2024 NEFT/AXISP00538853527/RIUP24/1753/SHREE RAM INFRASTR/ICIC0006955980000.00</t>
  </si>
  <si>
    <t>30-09-2024 NEFT/AXISP00546297605/RIUP24/1991/SHREE RAM INFRASTR/ICIC0006955490000.00</t>
  </si>
  <si>
    <t xml:space="preserve">10-09-2024 NEFT/AXISP00538853528/RIUP24/1754/SHREE RAM INFRASTR/ICIC0006955980000.00
</t>
  </si>
  <si>
    <t>26-09-2024 NEFT/AXISP00544686597/RIUP24/1936/SHREE RAM INFRASTR/ICIC0006955294000.00</t>
  </si>
  <si>
    <t>30-09-2024 NEFT/AXISP00546297604/RIUP24/1990/SHREE RAM INFRASTR/ICIC0006955980000.00</t>
  </si>
  <si>
    <t>10-09-2024 NEFT/AXISP00538853529/RIUP24/1755/SHREE RAM INFRASTR/ICIC0006955980000.00</t>
  </si>
  <si>
    <t>30-09-2024 NEFT/AXISP00546297603/RIUP24/1989/SHREE RAM INFRASTR/ICIC0006955784000.00</t>
  </si>
  <si>
    <t>20-06-2024 NEFT/AXISP00510715699/RIUP24/0926/SHREE RAM INFRASTR/ICIC00069552450000.00</t>
  </si>
  <si>
    <t>27-06-2024 NEFT/AXISP00512319349/RIUP24/0983/SHREE RAM INFRASTR/ICIC00069552450000.00</t>
  </si>
  <si>
    <t>24-06-2024 NEFT/AXISP00511408562/RIUP24/0931/SHREE RAM INFRASTR/ICIC00069554900000.00</t>
  </si>
  <si>
    <t>23-JUL-24-NEFT-ICIC0006955-SHREE RAMINFRASTRUCTURE-RIUP24/1235 - YESIG42050097599.RS 24,50,000.00</t>
  </si>
  <si>
    <t>25-07-2024 NEFT/AXISP00521348005/RIUP24/1252/SHREE RAM INFRASTR/ICIC0006955940000.00</t>
  </si>
  <si>
    <t>31-07-2024 NEFT/AXISP00522541692/RIUP24/1262/SHREE RAM INFRASTR/ICIC00069552940000.00</t>
  </si>
  <si>
    <t>31-07-2024 NEFT/AXISP00522541691/RIUP24/1263/SHREE RAM INFRASTR/ICIC00069551960000.00</t>
  </si>
  <si>
    <t>26-07-2024 NEFT/AXISP00521556654/RIUP24/1264/SHREE RAM INFRASTR/ICIC00069552940000.00</t>
  </si>
  <si>
    <t>31-07-2024 NEFT/AXISP00522966395/RIUP24/1304/SHREE RAM INFRASTR/ICIC00069551960000.00</t>
  </si>
  <si>
    <t>26-07-2024 NEFT/AXISP00521556653/RIUP24/1265/SHREE RAM INFRASTR/ICIC00069552450000.00</t>
  </si>
  <si>
    <t>31-07-2024 NEFT/AXISP00522966396/RIUP24/1305/SHREE RAM INFRASTR/ICIC00069552450000.00</t>
  </si>
  <si>
    <t>26-07-2024 NEFT/AXISP00521556652/RIUP24/1266/SHREE RAM INFRASTR/ICIC00069552450000.00</t>
  </si>
  <si>
    <t>31-07-2024 NEFT/AXISP00522966398/RIUP24/1306/SHREE RAM INFRASTR/ICIC00069552450000.00</t>
  </si>
  <si>
    <t>12-09-2024 NEFT/AXISP00539728284/RIUP24/1767/SHREE RAM INFRASTR/ICIC00069552940000.00</t>
  </si>
  <si>
    <t>12-09-2024 NEFT/AXISP00539728285/RIUP24/1768/SHREE RAM INFRASTR/ICIC00069551960000.00</t>
  </si>
  <si>
    <t>12-09-2024 NEFT/AXISP00539728286/RIUP24/1769/SHREERA INFRASTR/ICIC00069552450000.00</t>
  </si>
  <si>
    <t>07-12-2023NEFT/AXISP00450814718/RIUP23/3649/SHREERAMINFRASTR/ICIC0006955980000.00</t>
  </si>
  <si>
    <t>07-12-2023NEFT/AXISP00450814719/RIUP23/3647/SHREERAMINFRASTR/ICIC0006955980000.00</t>
  </si>
  <si>
    <t>02-01-2024NEFT/AXISP00458541616/RIUP23/4078/SHREERAMINFRASTR/ICIC0006955980000.00</t>
  </si>
  <si>
    <t>13-02-2024NEFT/AXISP00471012348/RIUP23/4660/SHREERAMINFRASTR/ICIC0006955294000.00</t>
  </si>
  <si>
    <t>27-02-2024NEFT/AXISP00474283578/RIUP23/4874/SHREERAMINFRASTR/ICIC0006955₹2,45,000.00</t>
  </si>
  <si>
    <t>07-12-2023 NEFT/AXISP00450814717/RIUP23/3648/SHREERAMINFRASTR/ICIC0006955 9800000.00</t>
  </si>
  <si>
    <t>02-01-2024 NEFT/AXISP00458541615/RIUP23/4079/SHREERAMINFRASTR/ICIC0006955 9800000.00</t>
  </si>
  <si>
    <t>13-02-2024 NEFT/AXISP00471012349/RIUP23/4661/SHREERAMINFRASTR/ICIC0006955 2940000.00</t>
  </si>
  <si>
    <t>27-02-2024 NEFT/AXISP00474283577/RIUP23/4875/SHREERAMINFRASTR/ICIC0006955 ₹ 2,45,0000.00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</si>
</sst>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 * #,##0.00_ ;_ * \-#,##0.00_ ;_ * &quot;-&quot;??_ ;_ @_ "/>
    <numFmt numFmtId="164" formatCode="_(* #,##0.00_);_(* \(#,##0.00\);_(* &quot;-&quot;??_);_(@_)"/>
    <numFmt numFmtId="165" formatCode="_ * #,##0_ ;_ * \-#,##0_ ;_ * &quot;-&quot;??_ ;_ @_ "/>
    <numFmt numFmtId="166" formatCode="[$-F800]dddd\,\ mmmm\ dd\,\ yyyy"/>
  </numFmts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3" tint="0.39997558519241921"/>
      <name val="Comic Sans MS"/>
      <family val="4"/>
    </font>
    <font>
      <sz val="9"/>
      <color theme="1"/>
      <name val="Comic Sans MS"/>
      <family val="4"/>
    </font>
    <font>
      <b/>
      <sz val="9"/>
      <color theme="4" tint="-0.249977111117893"/>
      <name val="Comic Sans MS"/>
      <family val="4"/>
    </font>
    <font>
      <b/>
      <sz val="9"/>
      <color theme="1"/>
      <name val="Comic Sans MS"/>
      <family val="4"/>
    </font>
    <font>
      <b/>
      <sz val="9"/>
      <name val="Comic Sans MS"/>
      <family val="4"/>
    </font>
    <font>
      <b/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9"/>
      <color rgb="FF333333"/>
      <name val="Verdana"/>
      <family val="2"/>
    </font>
    <font>
      <b/>
      <sz val="16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1"/>
      <name val="Comic Sans MS"/>
      <family val="4"/>
    </font>
    <font>
      <b/>
      <sz val="14"/>
      <color theme="1"/>
      <name val="Comic Sans MS"/>
      <family val="4"/>
    </font>
    <font>
      <b/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</fills>
  <borders count="52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/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/>
      <diagonal/>
    </border>
    <border>
      <left/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/>
      <top style="thin">
        <color auto="1"/>
      </top>
      <bottom/>
      <diagonal/>
    </border>
    <border>
      <left/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thin">
        <color indexed="64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indexed="64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191">
    <xf numFmtId="0" fontId="0" fillId="0" borderId="0" xfId="0"/>
    <xf numFmtId="0" fontId="5" fillId="2" borderId="3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5" fillId="2" borderId="0" xfId="0" applyFont="1" applyFill="1" applyAlignment="1">
      <alignment horizontal="center" vertical="center" wrapText="1"/>
    </xf>
    <xf numFmtId="0" fontId="3" fillId="2" borderId="14" xfId="0" applyFont="1" applyFill="1" applyBorder="1" applyAlignment="1">
      <alignment horizontal="center" vertical="center"/>
    </xf>
    <xf numFmtId="0" fontId="3" fillId="2" borderId="12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/>
    </xf>
    <xf numFmtId="15" fontId="3" fillId="2" borderId="19" xfId="0" applyNumberFormat="1" applyFont="1" applyFill="1" applyBorder="1" applyAlignment="1">
      <alignment horizontal="center" vertical="center"/>
    </xf>
    <xf numFmtId="0" fontId="3" fillId="2" borderId="20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5" fillId="2" borderId="17" xfId="0" applyFont="1" applyFill="1" applyBorder="1" applyAlignment="1">
      <alignment horizontal="center" vertical="center" wrapText="1"/>
    </xf>
    <xf numFmtId="0" fontId="5" fillId="2" borderId="28" xfId="0" applyFont="1" applyFill="1" applyBorder="1" applyAlignment="1">
      <alignment horizontal="center" vertical="center" wrapText="1"/>
    </xf>
    <xf numFmtId="0" fontId="7" fillId="2" borderId="0" xfId="0" applyFont="1" applyFill="1" applyAlignment="1">
      <alignment vertical="center"/>
    </xf>
    <xf numFmtId="0" fontId="0" fillId="2" borderId="0" xfId="0" applyFill="1" applyAlignment="1">
      <alignment vertical="center"/>
    </xf>
    <xf numFmtId="0" fontId="0" fillId="0" borderId="0" xfId="0" applyAlignment="1">
      <alignment vertical="center"/>
    </xf>
    <xf numFmtId="43" fontId="0" fillId="2" borderId="0" xfId="1" applyNumberFormat="1" applyFont="1" applyFill="1" applyBorder="1" applyAlignment="1">
      <alignment vertical="center"/>
    </xf>
    <xf numFmtId="43" fontId="2" fillId="2" borderId="1" xfId="1" applyNumberFormat="1" applyFont="1" applyFill="1" applyBorder="1" applyAlignment="1">
      <alignment vertical="center"/>
    </xf>
    <xf numFmtId="43" fontId="2" fillId="2" borderId="0" xfId="1" applyNumberFormat="1" applyFont="1" applyFill="1" applyBorder="1" applyAlignment="1">
      <alignment vertical="center"/>
    </xf>
    <xf numFmtId="0" fontId="3" fillId="2" borderId="0" xfId="0" applyFont="1" applyFill="1" applyAlignment="1">
      <alignment vertical="center"/>
    </xf>
    <xf numFmtId="0" fontId="3" fillId="2" borderId="2" xfId="0" applyFont="1" applyFill="1" applyBorder="1" applyAlignment="1">
      <alignment vertical="center"/>
    </xf>
    <xf numFmtId="43" fontId="3" fillId="2" borderId="0" xfId="1" applyNumberFormat="1" applyFont="1" applyFill="1" applyBorder="1" applyAlignment="1">
      <alignment vertical="center"/>
    </xf>
    <xf numFmtId="0" fontId="4" fillId="2" borderId="0" xfId="0" applyFont="1" applyFill="1" applyAlignment="1">
      <alignment vertical="center"/>
    </xf>
    <xf numFmtId="43" fontId="3" fillId="2" borderId="7" xfId="1" applyNumberFormat="1" applyFont="1" applyFill="1" applyBorder="1" applyAlignment="1">
      <alignment vertical="center"/>
    </xf>
    <xf numFmtId="43" fontId="3" fillId="2" borderId="19" xfId="1" applyNumberFormat="1" applyFont="1" applyFill="1" applyBorder="1" applyAlignment="1">
      <alignment vertical="center"/>
    </xf>
    <xf numFmtId="43" fontId="3" fillId="2" borderId="6" xfId="1" applyNumberFormat="1" applyFont="1" applyFill="1" applyBorder="1" applyAlignment="1">
      <alignment vertical="center"/>
    </xf>
    <xf numFmtId="43" fontId="3" fillId="2" borderId="9" xfId="1" applyNumberFormat="1" applyFont="1" applyFill="1" applyBorder="1" applyAlignment="1">
      <alignment vertical="center"/>
    </xf>
    <xf numFmtId="9" fontId="3" fillId="2" borderId="11" xfId="1" applyNumberFormat="1" applyFont="1" applyFill="1" applyBorder="1" applyAlignment="1">
      <alignment vertical="center"/>
    </xf>
    <xf numFmtId="9" fontId="3" fillId="2" borderId="29" xfId="1" applyNumberFormat="1" applyFont="1" applyFill="1" applyBorder="1" applyAlignment="1">
      <alignment vertical="center"/>
    </xf>
    <xf numFmtId="43" fontId="3" fillId="2" borderId="29" xfId="1" applyNumberFormat="1" applyFont="1" applyFill="1" applyBorder="1" applyAlignment="1">
      <alignment vertical="center"/>
    </xf>
    <xf numFmtId="43" fontId="3" fillId="2" borderId="10" xfId="1" applyNumberFormat="1" applyFont="1" applyFill="1" applyBorder="1" applyAlignment="1">
      <alignment vertical="center"/>
    </xf>
    <xf numFmtId="9" fontId="3" fillId="2" borderId="6" xfId="1" applyNumberFormat="1" applyFont="1" applyFill="1" applyBorder="1" applyAlignment="1">
      <alignment vertical="center"/>
    </xf>
    <xf numFmtId="9" fontId="3" fillId="2" borderId="9" xfId="1" applyNumberFormat="1" applyFont="1" applyFill="1" applyBorder="1" applyAlignment="1">
      <alignment vertical="center"/>
    </xf>
    <xf numFmtId="43" fontId="3" fillId="2" borderId="8" xfId="1" applyNumberFormat="1" applyFont="1" applyFill="1" applyBorder="1" applyAlignment="1">
      <alignment vertical="center"/>
    </xf>
    <xf numFmtId="43" fontId="3" fillId="2" borderId="11" xfId="1" applyNumberFormat="1" applyFont="1" applyFill="1" applyBorder="1" applyAlignment="1">
      <alignment vertical="center"/>
    </xf>
    <xf numFmtId="43" fontId="3" fillId="2" borderId="30" xfId="1" applyNumberFormat="1" applyFont="1" applyFill="1" applyBorder="1" applyAlignment="1">
      <alignment vertical="center"/>
    </xf>
    <xf numFmtId="0" fontId="0" fillId="0" borderId="22" xfId="0" applyBorder="1" applyAlignment="1">
      <alignment vertical="center"/>
    </xf>
    <xf numFmtId="43" fontId="3" fillId="2" borderId="18" xfId="1" applyNumberFormat="1" applyFont="1" applyFill="1" applyBorder="1" applyAlignment="1">
      <alignment vertical="center"/>
    </xf>
    <xf numFmtId="43" fontId="3" fillId="2" borderId="21" xfId="1" applyNumberFormat="1" applyFont="1" applyFill="1" applyBorder="1" applyAlignment="1">
      <alignment vertical="center"/>
    </xf>
    <xf numFmtId="43" fontId="3" fillId="2" borderId="25" xfId="1" applyNumberFormat="1" applyFont="1" applyFill="1" applyBorder="1" applyAlignment="1">
      <alignment vertical="center"/>
    </xf>
    <xf numFmtId="43" fontId="3" fillId="2" borderId="13" xfId="1" applyNumberFormat="1" applyFont="1" applyFill="1" applyBorder="1" applyAlignment="1">
      <alignment vertical="center"/>
    </xf>
    <xf numFmtId="43" fontId="3" fillId="2" borderId="16" xfId="1" applyNumberFormat="1" applyFont="1" applyFill="1" applyBorder="1" applyAlignment="1">
      <alignment vertical="center"/>
    </xf>
    <xf numFmtId="43" fontId="3" fillId="2" borderId="22" xfId="1" applyNumberFormat="1" applyFont="1" applyFill="1" applyBorder="1" applyAlignment="1">
      <alignment vertical="center"/>
    </xf>
    <xf numFmtId="0" fontId="0" fillId="0" borderId="23" xfId="0" applyBorder="1" applyAlignment="1">
      <alignment vertical="center"/>
    </xf>
    <xf numFmtId="43" fontId="3" fillId="2" borderId="26" xfId="1" applyNumberFormat="1" applyFont="1" applyFill="1" applyBorder="1" applyAlignment="1">
      <alignment horizontal="right" vertical="center"/>
    </xf>
    <xf numFmtId="43" fontId="3" fillId="2" borderId="15" xfId="1" applyNumberFormat="1" applyFont="1" applyFill="1" applyBorder="1" applyAlignment="1">
      <alignment vertical="center"/>
    </xf>
    <xf numFmtId="43" fontId="3" fillId="2" borderId="33" xfId="1" applyNumberFormat="1" applyFont="1" applyFill="1" applyBorder="1" applyAlignment="1">
      <alignment vertical="center"/>
    </xf>
    <xf numFmtId="43" fontId="3" fillId="2" borderId="20" xfId="1" applyNumberFormat="1" applyFont="1" applyFill="1" applyBorder="1" applyAlignment="1">
      <alignment vertical="center"/>
    </xf>
    <xf numFmtId="43" fontId="3" fillId="2" borderId="24" xfId="1" applyNumberFormat="1" applyFont="1" applyFill="1" applyBorder="1" applyAlignment="1">
      <alignment vertical="center"/>
    </xf>
    <xf numFmtId="43" fontId="3" fillId="2" borderId="31" xfId="1" applyNumberFormat="1" applyFont="1" applyFill="1" applyBorder="1" applyAlignment="1">
      <alignment vertical="center"/>
    </xf>
    <xf numFmtId="43" fontId="3" fillId="2" borderId="27" xfId="1" applyNumberFormat="1" applyFont="1" applyFill="1" applyBorder="1" applyAlignment="1">
      <alignment vertical="center"/>
    </xf>
    <xf numFmtId="43" fontId="0" fillId="2" borderId="0" xfId="1" applyNumberFormat="1" applyFont="1" applyFill="1" applyAlignment="1">
      <alignment vertical="center"/>
    </xf>
    <xf numFmtId="43" fontId="5" fillId="2" borderId="9" xfId="1" applyNumberFormat="1" applyFont="1" applyFill="1" applyBorder="1" applyAlignment="1">
      <alignment vertical="center"/>
    </xf>
    <xf numFmtId="43" fontId="3" fillId="2" borderId="34" xfId="1" applyNumberFormat="1" applyFont="1" applyFill="1" applyBorder="1" applyAlignment="1">
      <alignment vertical="center"/>
    </xf>
    <xf numFmtId="43" fontId="3" fillId="2" borderId="35" xfId="1" applyNumberFormat="1" applyFont="1" applyFill="1" applyBorder="1" applyAlignment="1">
      <alignment vertical="center"/>
    </xf>
    <xf numFmtId="43" fontId="6" fillId="2" borderId="32" xfId="1" applyNumberFormat="1" applyFont="1" applyFill="1" applyBorder="1" applyAlignment="1">
      <alignment horizontal="center" vertical="center"/>
    </xf>
    <xf numFmtId="43" fontId="5" fillId="2" borderId="5" xfId="1" applyNumberFormat="1" applyFont="1" applyFill="1" applyBorder="1" applyAlignment="1">
      <alignment horizontal="center" vertical="center"/>
    </xf>
    <xf numFmtId="43" fontId="5" fillId="2" borderId="0" xfId="1" applyNumberFormat="1" applyFont="1" applyFill="1" applyBorder="1" applyAlignment="1">
      <alignment horizontal="center" vertical="center"/>
    </xf>
    <xf numFmtId="43" fontId="3" fillId="2" borderId="36" xfId="1" applyNumberFormat="1" applyFont="1" applyFill="1" applyBorder="1" applyAlignment="1">
      <alignment vertical="center"/>
    </xf>
    <xf numFmtId="43" fontId="5" fillId="2" borderId="0" xfId="1" applyNumberFormat="1" applyFont="1" applyFill="1" applyBorder="1" applyAlignment="1">
      <alignment vertical="center"/>
    </xf>
    <xf numFmtId="0" fontId="5" fillId="2" borderId="4" xfId="0" applyFont="1" applyFill="1" applyBorder="1" applyAlignment="1">
      <alignment horizontal="center" vertical="center" wrapText="1"/>
    </xf>
    <xf numFmtId="43" fontId="5" fillId="2" borderId="6" xfId="1" applyNumberFormat="1" applyFont="1" applyFill="1" applyBorder="1" applyAlignment="1">
      <alignment vertical="center"/>
    </xf>
    <xf numFmtId="0" fontId="3" fillId="2" borderId="12" xfId="0" applyFont="1" applyFill="1" applyBorder="1" applyAlignment="1">
      <alignment horizontal="center" vertical="center"/>
    </xf>
    <xf numFmtId="0" fontId="0" fillId="3" borderId="0" xfId="0" applyFill="1" applyAlignment="1">
      <alignment vertical="center"/>
    </xf>
    <xf numFmtId="0" fontId="3" fillId="3" borderId="12" xfId="0" applyFont="1" applyFill="1" applyBorder="1" applyAlignment="1">
      <alignment horizontal="center" vertical="center" wrapText="1"/>
    </xf>
    <xf numFmtId="15" fontId="3" fillId="3" borderId="19" xfId="0" applyNumberFormat="1" applyFont="1" applyFill="1" applyBorder="1" applyAlignment="1">
      <alignment horizontal="center" vertical="center"/>
    </xf>
    <xf numFmtId="0" fontId="3" fillId="3" borderId="12" xfId="0" applyFont="1" applyFill="1" applyBorder="1" applyAlignment="1">
      <alignment horizontal="center" vertical="center"/>
    </xf>
    <xf numFmtId="43" fontId="3" fillId="3" borderId="13" xfId="1" applyNumberFormat="1" applyFont="1" applyFill="1" applyBorder="1" applyAlignment="1">
      <alignment vertical="center"/>
    </xf>
    <xf numFmtId="43" fontId="3" fillId="3" borderId="35" xfId="1" applyNumberFormat="1" applyFont="1" applyFill="1" applyBorder="1" applyAlignment="1">
      <alignment vertical="center"/>
    </xf>
    <xf numFmtId="43" fontId="3" fillId="3" borderId="9" xfId="1" applyNumberFormat="1" applyFont="1" applyFill="1" applyBorder="1" applyAlignment="1">
      <alignment vertical="center"/>
    </xf>
    <xf numFmtId="43" fontId="3" fillId="3" borderId="11" xfId="1" applyNumberFormat="1" applyFont="1" applyFill="1" applyBorder="1" applyAlignment="1">
      <alignment vertical="center"/>
    </xf>
    <xf numFmtId="43" fontId="3" fillId="3" borderId="22" xfId="1" applyNumberFormat="1" applyFont="1" applyFill="1" applyBorder="1" applyAlignment="1">
      <alignment vertical="center"/>
    </xf>
    <xf numFmtId="43" fontId="3" fillId="3" borderId="29" xfId="1" applyNumberFormat="1" applyFont="1" applyFill="1" applyBorder="1" applyAlignment="1">
      <alignment vertical="center"/>
    </xf>
    <xf numFmtId="43" fontId="3" fillId="3" borderId="30" xfId="1" applyNumberFormat="1" applyFont="1" applyFill="1" applyBorder="1" applyAlignment="1">
      <alignment vertical="center"/>
    </xf>
    <xf numFmtId="43" fontId="3" fillId="3" borderId="6" xfId="1" applyNumberFormat="1" applyFont="1" applyFill="1" applyBorder="1" applyAlignment="1">
      <alignment vertical="center"/>
    </xf>
    <xf numFmtId="43" fontId="3" fillId="3" borderId="8" xfId="1" applyNumberFormat="1" applyFont="1" applyFill="1" applyBorder="1" applyAlignment="1">
      <alignment vertical="center"/>
    </xf>
    <xf numFmtId="0" fontId="0" fillId="3" borderId="22" xfId="0" applyFill="1" applyBorder="1" applyAlignment="1">
      <alignment vertical="center"/>
    </xf>
    <xf numFmtId="0" fontId="8" fillId="2" borderId="0" xfId="0" applyFont="1" applyFill="1" applyAlignment="1">
      <alignment vertical="center"/>
    </xf>
    <xf numFmtId="0" fontId="3" fillId="2" borderId="11" xfId="0" applyFont="1" applyFill="1" applyBorder="1" applyAlignment="1">
      <alignment horizontal="center" vertical="center"/>
    </xf>
    <xf numFmtId="43" fontId="3" fillId="2" borderId="37" xfId="1" applyNumberFormat="1" applyFont="1" applyFill="1" applyBorder="1" applyAlignment="1">
      <alignment vertical="center"/>
    </xf>
    <xf numFmtId="0" fontId="0" fillId="0" borderId="22" xfId="0" applyBorder="1" applyAlignment="1">
      <alignment vertical="center" wrapText="1"/>
    </xf>
    <xf numFmtId="43" fontId="3" fillId="3" borderId="12" xfId="1" applyNumberFormat="1" applyFont="1" applyFill="1" applyBorder="1" applyAlignment="1">
      <alignment vertical="center"/>
    </xf>
    <xf numFmtId="43" fontId="3" fillId="3" borderId="19" xfId="1" applyNumberFormat="1" applyFont="1" applyFill="1" applyBorder="1" applyAlignment="1">
      <alignment vertical="center"/>
    </xf>
    <xf numFmtId="43" fontId="3" fillId="3" borderId="34" xfId="1" applyNumberFormat="1" applyFont="1" applyFill="1" applyBorder="1" applyAlignment="1">
      <alignment vertical="center"/>
    </xf>
    <xf numFmtId="9" fontId="3" fillId="3" borderId="11" xfId="1" applyNumberFormat="1" applyFont="1" applyFill="1" applyBorder="1" applyAlignment="1">
      <alignment vertical="center"/>
    </xf>
    <xf numFmtId="9" fontId="3" fillId="3" borderId="29" xfId="1" applyNumberFormat="1" applyFont="1" applyFill="1" applyBorder="1" applyAlignment="1">
      <alignment vertical="center"/>
    </xf>
    <xf numFmtId="43" fontId="3" fillId="3" borderId="10" xfId="1" applyNumberFormat="1" applyFont="1" applyFill="1" applyBorder="1" applyAlignment="1">
      <alignment vertical="center"/>
    </xf>
    <xf numFmtId="9" fontId="3" fillId="3" borderId="6" xfId="1" applyNumberFormat="1" applyFont="1" applyFill="1" applyBorder="1" applyAlignment="1">
      <alignment vertical="center"/>
    </xf>
    <xf numFmtId="9" fontId="3" fillId="3" borderId="9" xfId="1" applyNumberFormat="1" applyFont="1" applyFill="1" applyBorder="1" applyAlignment="1">
      <alignment vertical="center"/>
    </xf>
    <xf numFmtId="0" fontId="5" fillId="4" borderId="0" xfId="0" applyFont="1" applyFill="1" applyAlignment="1">
      <alignment horizontal="center" vertical="center" wrapText="1"/>
    </xf>
    <xf numFmtId="43" fontId="3" fillId="2" borderId="38" xfId="1" applyNumberFormat="1" applyFont="1" applyFill="1" applyBorder="1" applyAlignment="1">
      <alignment vertical="center"/>
    </xf>
    <xf numFmtId="0" fontId="9" fillId="0" borderId="0" xfId="0" applyFont="1"/>
    <xf numFmtId="15" fontId="3" fillId="2" borderId="21" xfId="0" applyNumberFormat="1" applyFont="1" applyFill="1" applyBorder="1" applyAlignment="1">
      <alignment horizontal="center" vertical="center"/>
    </xf>
    <xf numFmtId="0" fontId="3" fillId="2" borderId="39" xfId="0" applyFont="1" applyFill="1" applyBorder="1" applyAlignment="1">
      <alignment horizontal="center" vertical="center"/>
    </xf>
    <xf numFmtId="43" fontId="3" fillId="2" borderId="17" xfId="1" applyNumberFormat="1" applyFont="1" applyFill="1" applyBorder="1" applyAlignment="1">
      <alignment vertical="center"/>
    </xf>
    <xf numFmtId="43" fontId="3" fillId="2" borderId="26" xfId="1" applyNumberFormat="1" applyFont="1" applyFill="1" applyBorder="1" applyAlignment="1">
      <alignment vertical="center"/>
    </xf>
    <xf numFmtId="0" fontId="5" fillId="2" borderId="40" xfId="0" applyFont="1" applyFill="1" applyBorder="1" applyAlignment="1">
      <alignment horizontal="center" vertical="center" wrapText="1"/>
    </xf>
    <xf numFmtId="0" fontId="5" fillId="2" borderId="19" xfId="0" applyFont="1" applyFill="1" applyBorder="1" applyAlignment="1">
      <alignment horizontal="center" vertical="center" wrapText="1"/>
    </xf>
    <xf numFmtId="9" fontId="3" fillId="2" borderId="19" xfId="1" applyNumberFormat="1" applyFont="1" applyFill="1" applyBorder="1" applyAlignment="1">
      <alignment vertical="center"/>
    </xf>
    <xf numFmtId="0" fontId="5" fillId="4" borderId="19" xfId="0" applyFont="1" applyFill="1" applyBorder="1" applyAlignment="1">
      <alignment horizontal="center" vertical="center" wrapText="1"/>
    </xf>
    <xf numFmtId="9" fontId="3" fillId="3" borderId="19" xfId="1" applyNumberFormat="1" applyFont="1" applyFill="1" applyBorder="1" applyAlignment="1">
      <alignment vertical="center"/>
    </xf>
    <xf numFmtId="43" fontId="5" fillId="2" borderId="19" xfId="1" applyNumberFormat="1" applyFont="1" applyFill="1" applyBorder="1" applyAlignment="1">
      <alignment vertical="center"/>
    </xf>
    <xf numFmtId="0" fontId="5" fillId="2" borderId="42" xfId="0" applyFont="1" applyFill="1" applyBorder="1" applyAlignment="1">
      <alignment horizontal="center" vertical="center"/>
    </xf>
    <xf numFmtId="0" fontId="5" fillId="2" borderId="43" xfId="0" applyFont="1" applyFill="1" applyBorder="1" applyAlignment="1">
      <alignment horizontal="center" vertical="center"/>
    </xf>
    <xf numFmtId="0" fontId="5" fillId="2" borderId="41" xfId="0" applyFont="1" applyFill="1" applyBorder="1" applyAlignment="1">
      <alignment horizontal="center" vertical="center"/>
    </xf>
    <xf numFmtId="0" fontId="5" fillId="2" borderId="41" xfId="0" applyFont="1" applyFill="1" applyBorder="1" applyAlignment="1">
      <alignment horizontal="center" vertical="center" wrapText="1"/>
    </xf>
    <xf numFmtId="43" fontId="6" fillId="2" borderId="44" xfId="1" applyNumberFormat="1" applyFont="1" applyFill="1" applyBorder="1" applyAlignment="1">
      <alignment horizontal="center" vertical="center"/>
    </xf>
    <xf numFmtId="43" fontId="5" fillId="2" borderId="43" xfId="1" applyNumberFormat="1" applyFont="1" applyFill="1" applyBorder="1" applyAlignment="1">
      <alignment horizontal="center" vertical="center"/>
    </xf>
    <xf numFmtId="0" fontId="5" fillId="2" borderId="43" xfId="0" applyFont="1" applyFill="1" applyBorder="1" applyAlignment="1">
      <alignment horizontal="center" vertical="center" wrapText="1"/>
    </xf>
    <xf numFmtId="0" fontId="5" fillId="2" borderId="45" xfId="0" applyFont="1" applyFill="1" applyBorder="1" applyAlignment="1">
      <alignment horizontal="center" vertical="center" wrapText="1"/>
    </xf>
    <xf numFmtId="0" fontId="5" fillId="2" borderId="20" xfId="0" applyFont="1" applyFill="1" applyBorder="1" applyAlignment="1">
      <alignment horizontal="center" vertical="center" wrapText="1"/>
    </xf>
    <xf numFmtId="43" fontId="3" fillId="2" borderId="46" xfId="1" applyNumberFormat="1" applyFont="1" applyFill="1" applyBorder="1" applyAlignment="1">
      <alignment vertical="center"/>
    </xf>
    <xf numFmtId="43" fontId="3" fillId="2" borderId="1" xfId="1" applyNumberFormat="1" applyFont="1" applyFill="1" applyBorder="1" applyAlignment="1">
      <alignment vertical="center"/>
    </xf>
    <xf numFmtId="43" fontId="3" fillId="2" borderId="47" xfId="1" applyNumberFormat="1" applyFont="1" applyFill="1" applyBorder="1" applyAlignment="1">
      <alignment vertical="center"/>
    </xf>
    <xf numFmtId="43" fontId="5" fillId="2" borderId="48" xfId="1" applyNumberFormat="1" applyFont="1" applyFill="1" applyBorder="1" applyAlignment="1">
      <alignment vertical="center"/>
    </xf>
    <xf numFmtId="0" fontId="5" fillId="2" borderId="50" xfId="0" applyFont="1" applyFill="1" applyBorder="1" applyAlignment="1">
      <alignment horizontal="center" vertical="center" wrapText="1"/>
    </xf>
    <xf numFmtId="0" fontId="5" fillId="2" borderId="51" xfId="0" applyFont="1" applyFill="1" applyBorder="1" applyAlignment="1">
      <alignment horizontal="center" vertical="center" wrapText="1"/>
    </xf>
    <xf numFmtId="0" fontId="5" fillId="2" borderId="49" xfId="0" applyFont="1" applyFill="1" applyBorder="1" applyAlignment="1">
      <alignment horizontal="center" vertical="center" wrapText="1"/>
    </xf>
    <xf numFmtId="43" fontId="3" fillId="2" borderId="40" xfId="1" applyNumberFormat="1" applyFont="1" applyFill="1" applyBorder="1" applyAlignment="1">
      <alignment vertical="center"/>
    </xf>
    <xf numFmtId="9" fontId="3" fillId="2" borderId="40" xfId="1" applyNumberFormat="1" applyFont="1" applyFill="1" applyBorder="1" applyAlignment="1">
      <alignment vertical="center"/>
    </xf>
    <xf numFmtId="0" fontId="3" fillId="2" borderId="19" xfId="0" applyFont="1" applyFill="1" applyBorder="1" applyAlignment="1">
      <alignment horizontal="center" vertical="center" wrapText="1"/>
    </xf>
    <xf numFmtId="0" fontId="3" fillId="2" borderId="19" xfId="0" applyFont="1" applyFill="1" applyBorder="1" applyAlignment="1">
      <alignment horizontal="center" vertical="center"/>
    </xf>
    <xf numFmtId="0" fontId="0" fillId="0" borderId="19" xfId="0" applyBorder="1" applyAlignment="1">
      <alignment vertical="center"/>
    </xf>
    <xf numFmtId="0" fontId="9" fillId="0" borderId="19" xfId="0" applyFont="1" applyBorder="1"/>
    <xf numFmtId="0" fontId="3" fillId="3" borderId="19" xfId="0" applyFont="1" applyFill="1" applyBorder="1" applyAlignment="1">
      <alignment horizontal="center" vertical="center" wrapText="1"/>
    </xf>
    <xf numFmtId="0" fontId="3" fillId="3" borderId="19" xfId="0" applyFont="1" applyFill="1" applyBorder="1" applyAlignment="1">
      <alignment horizontal="center" vertical="center"/>
    </xf>
    <xf numFmtId="0" fontId="0" fillId="3" borderId="19" xfId="0" applyFill="1" applyBorder="1" applyAlignment="1">
      <alignment vertical="center"/>
    </xf>
    <xf numFmtId="0" fontId="0" fillId="0" borderId="19" xfId="0" applyBorder="1" applyAlignment="1">
      <alignment vertical="center" wrapText="1"/>
    </xf>
    <xf numFmtId="43" fontId="3" fillId="2" borderId="20" xfId="1" applyNumberFormat="1" applyFont="1" applyFill="1" applyBorder="1" applyAlignment="1">
      <alignment horizontal="right" vertical="center"/>
    </xf>
    <xf numFmtId="0" fontId="3" fillId="2" borderId="21" xfId="0" applyFont="1" applyFill="1" applyBorder="1" applyAlignment="1">
      <alignment horizontal="center" vertical="center" wrapText="1"/>
    </xf>
    <xf numFmtId="0" fontId="5" fillId="2" borderId="21" xfId="0" applyFont="1" applyFill="1" applyBorder="1" applyAlignment="1">
      <alignment horizontal="center" vertical="center" wrapText="1"/>
    </xf>
    <xf numFmtId="0" fontId="0" fillId="0" borderId="21" xfId="0" applyBorder="1" applyAlignment="1">
      <alignment vertical="center"/>
    </xf>
    <xf numFmtId="0" fontId="3" fillId="2" borderId="21" xfId="0" applyFont="1" applyFill="1" applyBorder="1" applyAlignment="1">
      <alignment horizontal="center" vertical="center"/>
    </xf>
    <xf numFmtId="0" fontId="3" fillId="2" borderId="19" xfId="0" applyFont="1" applyFill="1" applyBorder="1" applyAlignment="1">
      <alignment vertical="center" wrapText="1"/>
    </xf>
    <xf numFmtId="43" fontId="5" fillId="2" borderId="40" xfId="1" applyNumberFormat="1" applyFont="1" applyFill="1" applyBorder="1" applyAlignment="1">
      <alignment vertical="center"/>
    </xf>
    <xf numFmtId="165" fontId="3" fillId="2" borderId="0" xfId="1" applyNumberFormat="1" applyFont="1" applyFill="1" applyBorder="1" applyAlignment="1">
      <alignment vertical="center"/>
    </xf>
    <xf numFmtId="14" fontId="7" fillId="2" borderId="0" xfId="0" applyNumberFormat="1" applyFont="1" applyFill="1" applyAlignment="1">
      <alignment vertical="center"/>
    </xf>
    <xf numFmtId="0" fontId="0" fillId="0" borderId="21" xfId="0" applyBorder="1" applyAlignment="1">
      <alignment vertical="center" wrapText="1"/>
    </xf>
    <xf numFmtId="164" fontId="3" fillId="2" borderId="19" xfId="1" applyFont="1" applyFill="1" applyBorder="1" applyAlignment="1">
      <alignment vertical="center"/>
    </xf>
    <xf numFmtId="0" fontId="0" fillId="2" borderId="19" xfId="0" applyFill="1" applyBorder="1" applyAlignment="1">
      <alignment vertical="center"/>
    </xf>
    <xf numFmtId="164" fontId="3" fillId="3" borderId="19" xfId="1" applyFont="1" applyFill="1" applyBorder="1" applyAlignment="1">
      <alignment vertical="center"/>
    </xf>
    <xf numFmtId="0" fontId="0" fillId="4" borderId="19" xfId="0" applyFill="1" applyBorder="1" applyAlignment="1">
      <alignment vertical="center"/>
    </xf>
    <xf numFmtId="164" fontId="3" fillId="2" borderId="11" xfId="1" applyFont="1" applyFill="1" applyBorder="1" applyAlignment="1">
      <alignment vertical="center"/>
    </xf>
    <xf numFmtId="0" fontId="0" fillId="2" borderId="11" xfId="0" applyFill="1" applyBorder="1" applyAlignment="1">
      <alignment vertical="center"/>
    </xf>
    <xf numFmtId="0" fontId="0" fillId="3" borderId="11" xfId="0" applyFill="1" applyBorder="1" applyAlignment="1">
      <alignment vertical="center"/>
    </xf>
    <xf numFmtId="0" fontId="3" fillId="0" borderId="19" xfId="0" applyFont="1" applyBorder="1" applyAlignment="1">
      <alignment horizontal="center" vertical="center" wrapText="1"/>
    </xf>
    <xf numFmtId="0" fontId="3" fillId="0" borderId="21" xfId="0" applyFont="1" applyBorder="1" applyAlignment="1">
      <alignment horizontal="center" vertical="center" wrapText="1"/>
    </xf>
    <xf numFmtId="0" fontId="3" fillId="2" borderId="40" xfId="1" applyNumberFormat="1" applyFont="1" applyFill="1" applyBorder="1" applyAlignment="1">
      <alignment horizontal="center" vertical="center"/>
    </xf>
    <xf numFmtId="0" fontId="3" fillId="3" borderId="19" xfId="1" applyNumberFormat="1" applyFont="1" applyFill="1" applyBorder="1" applyAlignment="1">
      <alignment horizontal="center" vertical="center"/>
    </xf>
    <xf numFmtId="0" fontId="3" fillId="0" borderId="11" xfId="1" applyNumberFormat="1" applyFont="1" applyFill="1" applyBorder="1" applyAlignment="1">
      <alignment horizontal="center" vertical="center"/>
    </xf>
    <xf numFmtId="0" fontId="3" fillId="2" borderId="11" xfId="1" applyNumberFormat="1" applyFont="1" applyFill="1" applyBorder="1" applyAlignment="1">
      <alignment horizontal="center" vertical="center"/>
    </xf>
    <xf numFmtId="0" fontId="3" fillId="2" borderId="19" xfId="1" applyNumberFormat="1" applyFont="1" applyFill="1" applyBorder="1" applyAlignment="1">
      <alignment horizontal="center" vertical="center"/>
    </xf>
    <xf numFmtId="0" fontId="5" fillId="2" borderId="40" xfId="1" applyNumberFormat="1" applyFont="1" applyFill="1" applyBorder="1" applyAlignment="1">
      <alignment horizontal="center" vertical="center"/>
    </xf>
    <xf numFmtId="0" fontId="3" fillId="2" borderId="20" xfId="1" applyNumberFormat="1" applyFont="1" applyFill="1" applyBorder="1" applyAlignment="1">
      <alignment horizontal="center" vertical="center"/>
    </xf>
    <xf numFmtId="0" fontId="3" fillId="2" borderId="0" xfId="1" applyNumberFormat="1" applyFont="1" applyFill="1" applyBorder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7" fillId="0" borderId="0" xfId="0" applyFont="1"/>
    <xf numFmtId="0" fontId="7" fillId="2" borderId="40" xfId="0" applyFont="1" applyFill="1" applyBorder="1" applyAlignment="1">
      <alignment vertical="center"/>
    </xf>
    <xf numFmtId="0" fontId="7" fillId="2" borderId="40" xfId="0" applyFont="1" applyFill="1" applyBorder="1" applyAlignment="1">
      <alignment horizontal="center" vertical="center" wrapText="1"/>
    </xf>
    <xf numFmtId="14" fontId="7" fillId="2" borderId="40" xfId="0" applyNumberFormat="1" applyFont="1" applyFill="1" applyBorder="1" applyAlignment="1">
      <alignment horizontal="center" vertical="center"/>
    </xf>
    <xf numFmtId="0" fontId="7" fillId="2" borderId="40" xfId="0" applyFont="1" applyFill="1" applyBorder="1" applyAlignment="1">
      <alignment horizontal="center" vertical="center"/>
    </xf>
    <xf numFmtId="164" fontId="14" fillId="2" borderId="40" xfId="1" applyFont="1" applyFill="1" applyBorder="1" applyAlignment="1">
      <alignment horizontal="center" vertical="center"/>
    </xf>
    <xf numFmtId="164" fontId="7" fillId="2" borderId="40" xfId="1" applyFont="1" applyFill="1" applyBorder="1" applyAlignment="1">
      <alignment horizontal="center" vertical="center"/>
    </xf>
    <xf numFmtId="164" fontId="12" fillId="2" borderId="3" xfId="1" applyFont="1" applyFill="1" applyBorder="1" applyAlignment="1">
      <alignment horizontal="center" vertical="center"/>
    </xf>
    <xf numFmtId="164" fontId="12" fillId="2" borderId="4" xfId="1" applyFont="1" applyFill="1" applyBorder="1" applyAlignment="1">
      <alignment horizontal="center" vertical="center"/>
    </xf>
    <xf numFmtId="164" fontId="12" fillId="2" borderId="42" xfId="1" applyFont="1" applyFill="1" applyBorder="1" applyAlignment="1">
      <alignment horizontal="center"/>
    </xf>
    <xf numFmtId="164" fontId="12" fillId="2" borderId="45" xfId="1" applyFont="1" applyFill="1" applyBorder="1" applyAlignment="1">
      <alignment horizontal="center"/>
    </xf>
    <xf numFmtId="164" fontId="12" fillId="2" borderId="42" xfId="1" applyFont="1" applyFill="1" applyBorder="1" applyAlignment="1">
      <alignment horizontal="center" vertical="center"/>
    </xf>
    <xf numFmtId="164" fontId="12" fillId="2" borderId="41" xfId="1" applyFont="1" applyFill="1" applyBorder="1" applyAlignment="1">
      <alignment horizontal="center" vertical="center"/>
    </xf>
    <xf numFmtId="164" fontId="12" fillId="2" borderId="42" xfId="1" applyFont="1" applyFill="1" applyBorder="1" applyAlignment="1">
      <alignment horizontal="right"/>
    </xf>
    <xf numFmtId="164" fontId="12" fillId="2" borderId="45" xfId="1" applyFont="1" applyFill="1" applyBorder="1" applyAlignment="1">
      <alignment horizontal="right"/>
    </xf>
    <xf numFmtId="164" fontId="13" fillId="2" borderId="49" xfId="1" applyFont="1" applyFill="1" applyBorder="1" applyAlignment="1">
      <alignment horizontal="center" vertical="center"/>
    </xf>
    <xf numFmtId="164" fontId="13" fillId="2" borderId="2" xfId="1" applyFont="1" applyFill="1" applyBorder="1" applyAlignment="1">
      <alignment horizontal="center" vertical="center"/>
    </xf>
    <xf numFmtId="164" fontId="13" fillId="2" borderId="51" xfId="1" applyFont="1" applyFill="1" applyBorder="1" applyAlignment="1">
      <alignment horizontal="center" vertical="center"/>
    </xf>
    <xf numFmtId="166" fontId="12" fillId="2" borderId="3" xfId="1" applyNumberFormat="1" applyFont="1" applyFill="1" applyBorder="1" applyAlignment="1">
      <alignment horizontal="center" vertical="center"/>
    </xf>
    <xf numFmtId="166" fontId="12" fillId="2" borderId="4" xfId="1" applyNumberFormat="1" applyFont="1" applyFill="1" applyBorder="1" applyAlignment="1">
      <alignment horizontal="center" vertical="center"/>
    </xf>
    <xf numFmtId="166" fontId="12" fillId="2" borderId="28" xfId="1" applyNumberFormat="1" applyFont="1" applyFill="1" applyBorder="1" applyAlignment="1">
      <alignment horizontal="center" vertical="center"/>
    </xf>
    <xf numFmtId="164" fontId="12" fillId="2" borderId="28" xfId="1" applyFont="1" applyFill="1" applyBorder="1" applyAlignment="1">
      <alignment horizontal="center" vertical="center"/>
    </xf>
    <xf numFmtId="164" fontId="12" fillId="2" borderId="3" xfId="1" applyFont="1" applyFill="1" applyBorder="1" applyAlignment="1">
      <alignment horizontal="center"/>
    </xf>
    <xf numFmtId="164" fontId="12" fillId="2" borderId="28" xfId="1" applyFont="1" applyFill="1" applyBorder="1" applyAlignment="1">
      <alignment horizontal="center"/>
    </xf>
    <xf numFmtId="0" fontId="3" fillId="2" borderId="21" xfId="0" applyFont="1" applyFill="1" applyBorder="1" applyAlignment="1">
      <alignment horizontal="center" vertical="center" wrapText="1"/>
    </xf>
    <xf numFmtId="0" fontId="3" fillId="2" borderId="11" xfId="0" applyFont="1" applyFill="1" applyBorder="1" applyAlignment="1">
      <alignment horizontal="center" vertical="center" wrapText="1"/>
    </xf>
    <xf numFmtId="0" fontId="10" fillId="2" borderId="3" xfId="0" applyFont="1" applyFill="1" applyBorder="1" applyAlignment="1">
      <alignment horizontal="center" vertical="center"/>
    </xf>
    <xf numFmtId="0" fontId="10" fillId="2" borderId="4" xfId="0" applyFont="1" applyFill="1" applyBorder="1" applyAlignment="1">
      <alignment horizontal="center" vertical="center"/>
    </xf>
    <xf numFmtId="0" fontId="10" fillId="2" borderId="28" xfId="0" applyFont="1" applyFill="1" applyBorder="1" applyAlignment="1">
      <alignment horizontal="center" vertical="center"/>
    </xf>
    <xf numFmtId="0" fontId="11" fillId="2" borderId="3" xfId="0" applyFont="1" applyFill="1" applyBorder="1" applyAlignment="1">
      <alignment horizontal="center" vertical="center"/>
    </xf>
    <xf numFmtId="0" fontId="11" fillId="2" borderId="4" xfId="0" applyFont="1" applyFill="1" applyBorder="1" applyAlignment="1">
      <alignment horizontal="center" vertical="center"/>
    </xf>
    <xf numFmtId="0" fontId="11" fillId="2" borderId="28" xfId="0" applyFont="1" applyFill="1" applyBorder="1" applyAlignment="1">
      <alignment horizontal="center" vertical="center"/>
    </xf>
    <xf numFmtId="43" fontId="12" fillId="2" borderId="7" xfId="1" applyNumberFormat="1" applyFont="1" applyFill="1" applyBorder="1" applyAlignment="1">
      <alignment horizontal="center" vertical="center"/>
    </xf>
    <xf numFmtId="43" fontId="12" fillId="2" borderId="17" xfId="1" applyNumberFormat="1" applyFont="1" applyFill="1" applyBorder="1" applyAlignment="1">
      <alignment horizontal="center" vertical="center"/>
    </xf>
    <xf numFmtId="43" fontId="12" fillId="2" borderId="22" xfId="1" applyNumberFormat="1" applyFont="1" applyFill="1" applyBorder="1" applyAlignment="1">
      <alignment horizontal="center" vertical="center"/>
    </xf>
  </cellXfs>
  <cellStyles count="2">
    <cellStyle name="Comma" xfId="1" builtinId="3"/>
    <cellStyle name="Normal" xfId="0" builtinId="0"/>
  </cellStyles>
  <dxfs count="13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mruColors>
      <color rgb="FFFF66CC"/>
      <color rgb="FFFF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CO253"/>
  <sheetViews>
    <sheetView tabSelected="1" topLeftCell="S6" zoomScale="115" zoomScaleNormal="115" zoomScaleSheetLayoutView="85" workbookViewId="0">
      <selection activeCell="U17" sqref="U17"/>
    </sheetView>
  </sheetViews>
  <sheetFormatPr defaultColWidth="9" defaultRowHeight="15" customHeight="1" x14ac:dyDescent="0.25"/>
  <cols>
    <col min="1" max="1" width="13.140625" style="155" customWidth="1"/>
    <col min="2" max="2" width="29.42578125" style="14" bestFit="1" customWidth="1"/>
    <col min="3" max="3" width="11.85546875" style="14" customWidth="1"/>
    <col min="4" max="4" width="10" style="14" customWidth="1"/>
    <col min="5" max="5" width="17.28515625" style="14" customWidth="1"/>
    <col min="6" max="6" width="9" style="14" customWidth="1"/>
    <col min="7" max="7" width="13.28515625" style="14" customWidth="1"/>
    <col min="8" max="8" width="12.28515625" style="51" customWidth="1"/>
    <col min="9" max="9" width="16.7109375" style="51" customWidth="1"/>
    <col min="10" max="11" width="13.7109375" style="14" customWidth="1"/>
    <col min="12" max="13" width="14.85546875" style="14" customWidth="1"/>
    <col min="14" max="14" width="16.7109375" style="14" customWidth="1"/>
    <col min="15" max="15" width="8.5703125" style="14" customWidth="1"/>
    <col min="16" max="16" width="16.85546875" style="14" customWidth="1"/>
    <col min="17" max="17" width="18" style="14" customWidth="1"/>
    <col min="18" max="18" width="15" style="14" customWidth="1"/>
    <col min="19" max="19" width="18" style="14" customWidth="1"/>
    <col min="20" max="20" width="19.28515625" style="14" bestFit="1" customWidth="1"/>
    <col min="21" max="21" width="88.7109375" style="14" customWidth="1"/>
    <col min="22" max="22" width="19" style="14" customWidth="1"/>
    <col min="23" max="16384" width="9" style="14"/>
  </cols>
  <sheetData>
    <row r="1" spans="1:93" x14ac:dyDescent="0.25">
      <c r="A1" s="156" t="s">
        <v>158</v>
      </c>
      <c r="B1" s="14" t="s">
        <v>163</v>
      </c>
      <c r="F1" s="16"/>
      <c r="G1" s="16"/>
      <c r="H1" s="14"/>
      <c r="I1" s="14"/>
    </row>
    <row r="2" spans="1:93" s="13" customFormat="1" x14ac:dyDescent="0.25">
      <c r="A2" s="156" t="s">
        <v>159</v>
      </c>
      <c r="B2" s="13" t="s">
        <v>162</v>
      </c>
      <c r="M2" s="136"/>
    </row>
    <row r="3" spans="1:93" s="13" customFormat="1" x14ac:dyDescent="0.25">
      <c r="A3" s="156" t="s">
        <v>160</v>
      </c>
      <c r="B3" s="13" t="s">
        <v>164</v>
      </c>
    </row>
    <row r="4" spans="1:93" s="13" customFormat="1" ht="15.75" thickBot="1" x14ac:dyDescent="0.3">
      <c r="A4" s="156" t="s">
        <v>161</v>
      </c>
      <c r="B4" s="13" t="s">
        <v>164</v>
      </c>
    </row>
    <row r="5" spans="1:93" ht="30.75" thickBot="1" x14ac:dyDescent="0.3">
      <c r="A5" s="157" t="s">
        <v>202</v>
      </c>
      <c r="B5" s="158" t="s">
        <v>203</v>
      </c>
      <c r="C5" s="159" t="s">
        <v>204</v>
      </c>
      <c r="D5" s="160" t="s">
        <v>205</v>
      </c>
      <c r="E5" s="158" t="s">
        <v>206</v>
      </c>
      <c r="F5" s="158" t="s">
        <v>207</v>
      </c>
      <c r="G5" s="160" t="s">
        <v>208</v>
      </c>
      <c r="H5" s="161" t="s">
        <v>209</v>
      </c>
      <c r="I5" s="162" t="s">
        <v>6</v>
      </c>
      <c r="J5" s="158" t="s">
        <v>210</v>
      </c>
      <c r="K5" s="158" t="s">
        <v>211</v>
      </c>
      <c r="L5" s="116" t="s">
        <v>212</v>
      </c>
      <c r="M5" s="116" t="s">
        <v>146</v>
      </c>
      <c r="N5" s="116" t="s">
        <v>213</v>
      </c>
      <c r="O5" s="115"/>
      <c r="P5" s="115" t="s">
        <v>25</v>
      </c>
      <c r="Q5" s="158" t="s">
        <v>214</v>
      </c>
      <c r="R5" s="158" t="s">
        <v>215</v>
      </c>
      <c r="S5" s="117" t="s">
        <v>145</v>
      </c>
      <c r="T5" s="158" t="s">
        <v>216</v>
      </c>
      <c r="U5" s="158" t="s">
        <v>11</v>
      </c>
      <c r="V5" s="115"/>
    </row>
    <row r="6" spans="1:93" x14ac:dyDescent="0.25">
      <c r="A6" s="147"/>
      <c r="B6" s="118"/>
      <c r="C6" s="118"/>
      <c r="D6" s="118"/>
      <c r="E6" s="118"/>
      <c r="F6" s="118"/>
      <c r="G6" s="118"/>
      <c r="H6" s="118"/>
      <c r="I6" s="118"/>
      <c r="J6" s="119">
        <v>0.02</v>
      </c>
      <c r="K6" s="119">
        <v>0.05</v>
      </c>
      <c r="L6" s="118"/>
      <c r="M6" s="118"/>
      <c r="N6" s="118"/>
      <c r="O6" s="96"/>
      <c r="P6" s="118"/>
      <c r="Q6" s="118"/>
      <c r="R6" s="119">
        <v>0.01</v>
      </c>
      <c r="S6" s="119"/>
      <c r="T6" s="118"/>
      <c r="U6" s="118"/>
      <c r="V6" s="118"/>
    </row>
    <row r="7" spans="1:93" s="63" customFormat="1" x14ac:dyDescent="0.25">
      <c r="A7" s="148"/>
      <c r="B7" s="82"/>
      <c r="C7" s="82"/>
      <c r="D7" s="82"/>
      <c r="E7" s="82"/>
      <c r="F7" s="82"/>
      <c r="G7" s="82"/>
      <c r="H7" s="82"/>
      <c r="I7" s="82"/>
      <c r="J7" s="100"/>
      <c r="K7" s="100"/>
      <c r="L7" s="82"/>
      <c r="M7" s="82"/>
      <c r="N7" s="82"/>
      <c r="O7" s="99">
        <f>A8</f>
        <v>60636</v>
      </c>
      <c r="P7" s="82"/>
      <c r="Q7" s="82"/>
      <c r="R7" s="100"/>
      <c r="S7" s="100"/>
      <c r="T7" s="82"/>
      <c r="U7" s="82"/>
      <c r="V7" s="82"/>
      <c r="W7" s="14"/>
      <c r="X7" s="14"/>
      <c r="Y7" s="14"/>
      <c r="Z7" s="14"/>
      <c r="AA7" s="14"/>
      <c r="AB7" s="14"/>
      <c r="AC7" s="14"/>
      <c r="AD7" s="14"/>
      <c r="AE7" s="14"/>
      <c r="AF7" s="14"/>
      <c r="AG7" s="14"/>
      <c r="AH7" s="14"/>
      <c r="AI7" s="14"/>
      <c r="AJ7" s="14"/>
      <c r="AK7" s="14"/>
      <c r="AL7" s="14"/>
      <c r="AM7" s="14"/>
      <c r="AN7" s="14"/>
      <c r="AO7" s="14"/>
      <c r="AP7" s="14"/>
      <c r="AQ7" s="14"/>
      <c r="AR7" s="14"/>
      <c r="AS7" s="14"/>
      <c r="AT7" s="14"/>
      <c r="AU7" s="14"/>
      <c r="AV7" s="14"/>
      <c r="AW7" s="14"/>
      <c r="AX7" s="14"/>
      <c r="AY7" s="14"/>
      <c r="AZ7" s="14"/>
      <c r="BA7" s="14"/>
      <c r="BB7" s="14"/>
      <c r="BC7" s="14"/>
      <c r="BD7" s="14"/>
      <c r="BE7" s="14"/>
      <c r="BF7" s="14"/>
      <c r="BG7" s="14"/>
      <c r="BH7" s="14"/>
      <c r="BI7" s="14"/>
      <c r="BJ7" s="14"/>
      <c r="BK7" s="14"/>
      <c r="BL7" s="14"/>
      <c r="BM7" s="14"/>
      <c r="BN7" s="14"/>
      <c r="BO7" s="14"/>
      <c r="BP7" s="14"/>
      <c r="BQ7" s="14"/>
      <c r="BR7" s="14"/>
      <c r="BS7" s="14"/>
      <c r="BT7" s="14"/>
      <c r="BU7" s="14"/>
      <c r="BV7" s="14"/>
      <c r="BW7" s="14"/>
      <c r="BX7" s="14"/>
      <c r="BY7" s="14"/>
      <c r="BZ7" s="14"/>
      <c r="CA7" s="14"/>
      <c r="CB7" s="14"/>
      <c r="CC7" s="14"/>
      <c r="CD7" s="14"/>
      <c r="CE7" s="14"/>
      <c r="CF7" s="14"/>
      <c r="CG7" s="14"/>
      <c r="CH7" s="14"/>
      <c r="CI7" s="14"/>
      <c r="CJ7" s="14"/>
      <c r="CK7" s="14"/>
      <c r="CL7" s="14"/>
      <c r="CM7" s="14"/>
      <c r="CN7" s="14"/>
      <c r="CO7" s="14"/>
    </row>
    <row r="8" spans="1:93" ht="28.5" x14ac:dyDescent="0.25">
      <c r="A8" s="120">
        <v>60636</v>
      </c>
      <c r="B8" s="120" t="s">
        <v>165</v>
      </c>
      <c r="C8" s="8">
        <v>45549</v>
      </c>
      <c r="D8" s="121">
        <v>90</v>
      </c>
      <c r="E8" s="24">
        <v>1960000</v>
      </c>
      <c r="F8" s="24"/>
      <c r="G8" s="24">
        <f>E8-F8</f>
        <v>1960000</v>
      </c>
      <c r="H8" s="24">
        <f>ROUND(G8*18%,0)</f>
        <v>352800</v>
      </c>
      <c r="I8" s="24">
        <f>G8+H8</f>
        <v>2312800</v>
      </c>
      <c r="J8" s="24">
        <f>ROUND(G8*$J$6,0)</f>
        <v>39200</v>
      </c>
      <c r="K8" s="24">
        <f>ROUND(G8*5%,0)</f>
        <v>98000</v>
      </c>
      <c r="L8" s="24">
        <f>H8</f>
        <v>352800</v>
      </c>
      <c r="M8" s="24">
        <f>G8*15.5%</f>
        <v>303800</v>
      </c>
      <c r="N8" s="24">
        <f>ROUND(I8-SUM(J8:M8),)</f>
        <v>1519000</v>
      </c>
      <c r="O8" s="97"/>
      <c r="P8" s="24">
        <v>1960000</v>
      </c>
      <c r="Q8" s="24">
        <v>1000000</v>
      </c>
      <c r="R8" s="24">
        <f>Q8*2%</f>
        <v>20000</v>
      </c>
      <c r="S8" s="24">
        <f>P8-SUM(Q8:Q11,0)</f>
        <v>-590000</v>
      </c>
      <c r="T8" s="24">
        <f>Q8-R8</f>
        <v>980000</v>
      </c>
      <c r="U8" s="122" t="s">
        <v>309</v>
      </c>
      <c r="V8" s="24"/>
    </row>
    <row r="9" spans="1:93" x14ac:dyDescent="0.25">
      <c r="A9" s="120">
        <v>60636</v>
      </c>
      <c r="B9" s="120" t="s">
        <v>151</v>
      </c>
      <c r="C9" s="8"/>
      <c r="D9" s="121">
        <v>90</v>
      </c>
      <c r="E9" s="24">
        <f>L8</f>
        <v>352800</v>
      </c>
      <c r="F9" s="24"/>
      <c r="G9" s="24"/>
      <c r="H9" s="24"/>
      <c r="I9" s="24"/>
      <c r="J9" s="24"/>
      <c r="K9" s="24"/>
      <c r="L9" s="24"/>
      <c r="M9" s="24"/>
      <c r="N9" s="24">
        <f>E9</f>
        <v>352800</v>
      </c>
      <c r="O9" s="97"/>
      <c r="P9" s="24"/>
      <c r="Q9" s="24">
        <v>1000000</v>
      </c>
      <c r="R9" s="24">
        <f>Q9*2%</f>
        <v>20000</v>
      </c>
      <c r="S9" s="24"/>
      <c r="T9" s="24">
        <f>Q9-R9</f>
        <v>980000</v>
      </c>
      <c r="U9" s="122" t="s">
        <v>310</v>
      </c>
      <c r="V9" s="24"/>
    </row>
    <row r="10" spans="1:93" x14ac:dyDescent="0.25">
      <c r="A10" s="120">
        <v>60636</v>
      </c>
      <c r="B10" s="120"/>
      <c r="C10" s="8"/>
      <c r="D10" s="121"/>
      <c r="E10" s="24"/>
      <c r="F10" s="24"/>
      <c r="G10" s="24">
        <f>E10-F10</f>
        <v>0</v>
      </c>
      <c r="H10" s="24">
        <f>ROUND(G10*18%,0)</f>
        <v>0</v>
      </c>
      <c r="I10" s="24">
        <f>G10+H10</f>
        <v>0</v>
      </c>
      <c r="J10" s="24">
        <f>ROUND(G10*$J$6,0)</f>
        <v>0</v>
      </c>
      <c r="K10" s="24">
        <f>ROUND(G10*5%,0)</f>
        <v>0</v>
      </c>
      <c r="L10" s="24">
        <f>H10</f>
        <v>0</v>
      </c>
      <c r="M10" s="24"/>
      <c r="N10" s="24">
        <f>ROUND(I10-SUM(J10:M10),)</f>
        <v>0</v>
      </c>
      <c r="O10" s="97"/>
      <c r="P10" s="24"/>
      <c r="Q10" s="24">
        <v>300000</v>
      </c>
      <c r="R10" s="24">
        <f>Q10*2%</f>
        <v>6000</v>
      </c>
      <c r="S10" s="24"/>
      <c r="T10" s="24">
        <f>Q10-R10</f>
        <v>294000</v>
      </c>
      <c r="U10" s="122" t="s">
        <v>311</v>
      </c>
      <c r="V10" s="24"/>
    </row>
    <row r="11" spans="1:93" x14ac:dyDescent="0.25">
      <c r="A11" s="120">
        <v>60636</v>
      </c>
      <c r="B11" s="120"/>
      <c r="C11" s="8"/>
      <c r="D11" s="121"/>
      <c r="E11" s="24"/>
      <c r="F11" s="24"/>
      <c r="G11" s="24">
        <f>E11-F11</f>
        <v>0</v>
      </c>
      <c r="H11" s="24">
        <f>ROUND(G11*18%,0)</f>
        <v>0</v>
      </c>
      <c r="I11" s="24">
        <f>G11+H11</f>
        <v>0</v>
      </c>
      <c r="J11" s="24">
        <f>ROUND(G11*$J$6,0)</f>
        <v>0</v>
      </c>
      <c r="K11" s="24">
        <f>ROUND(G11*5%,0)</f>
        <v>0</v>
      </c>
      <c r="L11" s="24">
        <f>H11</f>
        <v>0</v>
      </c>
      <c r="M11" s="24"/>
      <c r="N11" s="24">
        <f>ROUND(I11-SUM(J11:M11),)</f>
        <v>0</v>
      </c>
      <c r="O11" s="97"/>
      <c r="P11" s="24"/>
      <c r="Q11" s="24">
        <v>250000</v>
      </c>
      <c r="R11" s="24">
        <f>Q11*2%</f>
        <v>5000</v>
      </c>
      <c r="S11" s="24"/>
      <c r="T11" s="24">
        <f>Q11-R11</f>
        <v>245000</v>
      </c>
      <c r="U11" s="122" t="s">
        <v>312</v>
      </c>
      <c r="V11" s="24"/>
    </row>
    <row r="12" spans="1:93" x14ac:dyDescent="0.25">
      <c r="A12" s="120">
        <v>60636</v>
      </c>
      <c r="B12" s="120"/>
      <c r="C12" s="8"/>
      <c r="D12" s="121"/>
      <c r="E12" s="24"/>
      <c r="F12" s="24"/>
      <c r="G12" s="24">
        <f>E12-F12</f>
        <v>0</v>
      </c>
      <c r="H12" s="24">
        <f>ROUND(G12*18%,0)</f>
        <v>0</v>
      </c>
      <c r="I12" s="24">
        <f>G12+H12</f>
        <v>0</v>
      </c>
      <c r="J12" s="24">
        <f>ROUND(G12*$J$6,0)</f>
        <v>0</v>
      </c>
      <c r="K12" s="24">
        <f>ROUND(G12*5%,0)</f>
        <v>0</v>
      </c>
      <c r="L12" s="24">
        <f>H12</f>
        <v>0</v>
      </c>
      <c r="M12" s="24"/>
      <c r="N12" s="24">
        <f>ROUND(I12-SUM(J12:M12),)</f>
        <v>0</v>
      </c>
      <c r="O12" s="97"/>
      <c r="P12" s="24"/>
      <c r="Q12" s="24"/>
      <c r="R12" s="24"/>
      <c r="S12" s="24"/>
      <c r="T12" s="24"/>
      <c r="U12" s="122"/>
      <c r="V12" s="24">
        <f>SUM(N8:N11)-SUM(T8:T11)</f>
        <v>-627200</v>
      </c>
    </row>
    <row r="13" spans="1:93" x14ac:dyDescent="0.25">
      <c r="A13" s="148"/>
      <c r="B13" s="82"/>
      <c r="C13" s="82"/>
      <c r="D13" s="82"/>
      <c r="E13" s="82"/>
      <c r="F13" s="82"/>
      <c r="G13" s="82"/>
      <c r="H13" s="82"/>
      <c r="I13" s="82"/>
      <c r="J13" s="100"/>
      <c r="K13" s="100"/>
      <c r="L13" s="82"/>
      <c r="M13" s="82"/>
      <c r="N13" s="82"/>
      <c r="O13" s="99">
        <f>A14</f>
        <v>60638</v>
      </c>
      <c r="P13" s="82"/>
      <c r="Q13" s="82"/>
      <c r="R13" s="100"/>
      <c r="S13" s="100"/>
      <c r="T13" s="82"/>
      <c r="U13" s="82"/>
      <c r="V13" s="82"/>
    </row>
    <row r="14" spans="1:93" x14ac:dyDescent="0.25">
      <c r="A14" s="120">
        <v>60638</v>
      </c>
      <c r="B14" s="120" t="s">
        <v>166</v>
      </c>
      <c r="C14" s="8"/>
      <c r="D14" s="121"/>
      <c r="E14" s="24"/>
      <c r="F14" s="24"/>
      <c r="G14" s="24">
        <f t="shared" ref="G14:G23" si="0">E14-F14</f>
        <v>0</v>
      </c>
      <c r="H14" s="24">
        <f>ROUND(G14*18%,0)</f>
        <v>0</v>
      </c>
      <c r="I14" s="24">
        <f t="shared" ref="I14:I23" si="1">G14+H14</f>
        <v>0</v>
      </c>
      <c r="J14" s="24">
        <f>ROUND(G14*$J$6,0)</f>
        <v>0</v>
      </c>
      <c r="K14" s="24">
        <f>ROUND(G14*5%,0)</f>
        <v>0</v>
      </c>
      <c r="L14" s="24">
        <f>H14</f>
        <v>0</v>
      </c>
      <c r="M14" s="24"/>
      <c r="N14" s="24">
        <f>ROUND(I14-SUM(J14:M14),)</f>
        <v>0</v>
      </c>
      <c r="O14" s="97"/>
      <c r="P14" s="24">
        <v>1960000</v>
      </c>
      <c r="Q14" s="24">
        <v>1000000</v>
      </c>
      <c r="R14" s="24">
        <f>Q14*2%</f>
        <v>20000</v>
      </c>
      <c r="S14" s="24">
        <f>P14-SUM(Q14:Q17,0)</f>
        <v>-590000</v>
      </c>
      <c r="T14" s="24">
        <f>Q14-R14</f>
        <v>980000</v>
      </c>
      <c r="U14" s="122" t="s">
        <v>313</v>
      </c>
      <c r="V14" s="24"/>
    </row>
    <row r="15" spans="1:93" x14ac:dyDescent="0.25">
      <c r="A15" s="120">
        <v>60638</v>
      </c>
      <c r="B15" s="133"/>
      <c r="C15" s="8"/>
      <c r="D15" s="121"/>
      <c r="E15" s="24"/>
      <c r="F15" s="24"/>
      <c r="G15" s="24">
        <f t="shared" si="0"/>
        <v>0</v>
      </c>
      <c r="H15" s="24">
        <f>ROUND(G15*18%,0)</f>
        <v>0</v>
      </c>
      <c r="I15" s="24">
        <f t="shared" si="1"/>
        <v>0</v>
      </c>
      <c r="J15" s="24">
        <f>ROUND(G15*$J$6,0)</f>
        <v>0</v>
      </c>
      <c r="K15" s="24">
        <f>ROUND(G15*5%,0)</f>
        <v>0</v>
      </c>
      <c r="L15" s="24">
        <f>H15</f>
        <v>0</v>
      </c>
      <c r="M15" s="24"/>
      <c r="N15" s="24">
        <f>ROUND(I15-SUM(J15:M15),)</f>
        <v>0</v>
      </c>
      <c r="O15" s="97"/>
      <c r="P15" s="24"/>
      <c r="Q15" s="24">
        <v>1000000</v>
      </c>
      <c r="R15" s="24">
        <f>Q15*2%</f>
        <v>20000</v>
      </c>
      <c r="S15" s="24"/>
      <c r="T15" s="24">
        <f>Q15-R15</f>
        <v>980000</v>
      </c>
      <c r="U15" s="122" t="s">
        <v>314</v>
      </c>
      <c r="V15" s="24"/>
    </row>
    <row r="16" spans="1:93" x14ac:dyDescent="0.25">
      <c r="A16" s="120">
        <v>60638</v>
      </c>
      <c r="B16" s="120"/>
      <c r="C16" s="8"/>
      <c r="D16" s="121"/>
      <c r="E16" s="24"/>
      <c r="F16" s="24"/>
      <c r="G16" s="24">
        <f t="shared" si="0"/>
        <v>0</v>
      </c>
      <c r="H16" s="24">
        <f>ROUND(G16*18%,0)</f>
        <v>0</v>
      </c>
      <c r="I16" s="24">
        <f t="shared" si="1"/>
        <v>0</v>
      </c>
      <c r="J16" s="24">
        <f>ROUND(G16*$J$6,0)</f>
        <v>0</v>
      </c>
      <c r="K16" s="24">
        <f>ROUND(G16*5%,0)</f>
        <v>0</v>
      </c>
      <c r="L16" s="24">
        <f>H16</f>
        <v>0</v>
      </c>
      <c r="M16" s="24"/>
      <c r="N16" s="24">
        <f>ROUND(I16-SUM(J16:M16),)</f>
        <v>0</v>
      </c>
      <c r="O16" s="97"/>
      <c r="P16" s="24"/>
      <c r="Q16" s="24">
        <v>300000</v>
      </c>
      <c r="R16" s="24">
        <f>Q16*2%</f>
        <v>6000</v>
      </c>
      <c r="S16" s="24"/>
      <c r="T16" s="24">
        <f>Q16-R16</f>
        <v>294000</v>
      </c>
      <c r="U16" s="122" t="s">
        <v>315</v>
      </c>
      <c r="V16" s="24"/>
    </row>
    <row r="17" spans="1:93" x14ac:dyDescent="0.25">
      <c r="A17" s="120">
        <v>60638</v>
      </c>
      <c r="B17" s="120"/>
      <c r="C17" s="8"/>
      <c r="D17" s="121"/>
      <c r="E17" s="24"/>
      <c r="F17" s="24"/>
      <c r="G17" s="24">
        <f t="shared" si="0"/>
        <v>0</v>
      </c>
      <c r="H17" s="24">
        <f>ROUND(G17*18%,0)</f>
        <v>0</v>
      </c>
      <c r="I17" s="24">
        <f t="shared" si="1"/>
        <v>0</v>
      </c>
      <c r="J17" s="24">
        <f>ROUND(G17*$J$6,0)</f>
        <v>0</v>
      </c>
      <c r="K17" s="24">
        <f>ROUND(G17*5%,0)</f>
        <v>0</v>
      </c>
      <c r="L17" s="24">
        <f>H17</f>
        <v>0</v>
      </c>
      <c r="M17" s="24"/>
      <c r="N17" s="24">
        <f>ROUND(I17-SUM(J17:M17),)</f>
        <v>0</v>
      </c>
      <c r="O17" s="97"/>
      <c r="P17" s="24"/>
      <c r="Q17" s="24">
        <v>250000</v>
      </c>
      <c r="R17" s="24">
        <f>Q17*2%</f>
        <v>5000</v>
      </c>
      <c r="S17" s="24"/>
      <c r="T17" s="24">
        <f>Q17-R17</f>
        <v>245000</v>
      </c>
      <c r="U17" s="122" t="s">
        <v>316</v>
      </c>
      <c r="V17" s="24"/>
    </row>
    <row r="18" spans="1:93" x14ac:dyDescent="0.15">
      <c r="A18" s="120">
        <v>60638</v>
      </c>
      <c r="B18" s="120"/>
      <c r="C18" s="8"/>
      <c r="D18" s="121"/>
      <c r="E18" s="24"/>
      <c r="F18" s="24"/>
      <c r="G18" s="24">
        <f t="shared" si="0"/>
        <v>0</v>
      </c>
      <c r="H18" s="24">
        <f>ROUND(G18*18%,0)</f>
        <v>0</v>
      </c>
      <c r="I18" s="24">
        <f t="shared" si="1"/>
        <v>0</v>
      </c>
      <c r="J18" s="24">
        <f>ROUND(G18*$J$6,0)</f>
        <v>0</v>
      </c>
      <c r="K18" s="24">
        <f>ROUND(G18*5%,0)</f>
        <v>0</v>
      </c>
      <c r="L18" s="24">
        <f>H18</f>
        <v>0</v>
      </c>
      <c r="M18" s="24"/>
      <c r="N18" s="24">
        <f>ROUND(I18-SUM(J18:M18),)</f>
        <v>0</v>
      </c>
      <c r="O18" s="97"/>
      <c r="P18" s="24"/>
      <c r="Q18" s="24"/>
      <c r="R18" s="24"/>
      <c r="S18" s="24"/>
      <c r="T18" s="24"/>
      <c r="U18" s="123"/>
      <c r="V18" s="24">
        <f>SUM(N14:N18)-SUM(T14:T18)</f>
        <v>-2499000</v>
      </c>
    </row>
    <row r="19" spans="1:93" s="63" customFormat="1" x14ac:dyDescent="0.25">
      <c r="A19" s="124"/>
      <c r="B19" s="124"/>
      <c r="C19" s="65"/>
      <c r="D19" s="125"/>
      <c r="E19" s="82"/>
      <c r="F19" s="82">
        <v>0</v>
      </c>
      <c r="G19" s="82">
        <f t="shared" si="0"/>
        <v>0</v>
      </c>
      <c r="H19" s="82">
        <f>G19*18%</f>
        <v>0</v>
      </c>
      <c r="I19" s="82">
        <f t="shared" si="1"/>
        <v>0</v>
      </c>
      <c r="J19" s="82">
        <f>G19*$J$6</f>
        <v>0</v>
      </c>
      <c r="K19" s="82"/>
      <c r="L19" s="82"/>
      <c r="M19" s="82"/>
      <c r="N19" s="82">
        <f>ROUND(I19-SUM(J19:L19),)</f>
        <v>0</v>
      </c>
      <c r="O19" s="99">
        <f>A20</f>
        <v>60639</v>
      </c>
      <c r="P19" s="82"/>
      <c r="Q19" s="82"/>
      <c r="R19" s="82">
        <v>0</v>
      </c>
      <c r="S19" s="82"/>
      <c r="T19" s="82"/>
      <c r="U19" s="126"/>
      <c r="V19" s="82"/>
      <c r="W19" s="14"/>
      <c r="X19" s="14"/>
      <c r="Y19" s="14"/>
      <c r="Z19" s="14"/>
      <c r="AA19" s="14"/>
      <c r="AB19" s="14"/>
      <c r="AC19" s="14"/>
      <c r="AD19" s="14"/>
      <c r="AE19" s="14"/>
      <c r="AF19" s="14"/>
      <c r="AG19" s="14"/>
      <c r="AH19" s="14"/>
      <c r="AI19" s="14"/>
      <c r="AJ19" s="14"/>
      <c r="AK19" s="14"/>
      <c r="AL19" s="14"/>
      <c r="AM19" s="14"/>
      <c r="AN19" s="14"/>
      <c r="AO19" s="14"/>
      <c r="AP19" s="14"/>
      <c r="AQ19" s="14"/>
      <c r="AR19" s="14"/>
      <c r="AS19" s="14"/>
      <c r="AT19" s="14"/>
      <c r="AU19" s="14"/>
      <c r="AV19" s="14"/>
      <c r="AW19" s="14"/>
      <c r="AX19" s="14"/>
      <c r="AY19" s="14"/>
      <c r="AZ19" s="14"/>
      <c r="BA19" s="14"/>
      <c r="BB19" s="14"/>
      <c r="BC19" s="14"/>
      <c r="BD19" s="14"/>
      <c r="BE19" s="14"/>
      <c r="BF19" s="14"/>
      <c r="BG19" s="14"/>
      <c r="BH19" s="14"/>
      <c r="BI19" s="14"/>
      <c r="BJ19" s="14"/>
      <c r="BK19" s="14"/>
      <c r="BL19" s="14"/>
      <c r="BM19" s="14"/>
      <c r="BN19" s="14"/>
      <c r="BO19" s="14"/>
      <c r="BP19" s="14"/>
      <c r="BQ19" s="14"/>
      <c r="BR19" s="14"/>
      <c r="BS19" s="14"/>
      <c r="BT19" s="14"/>
      <c r="BU19" s="14"/>
      <c r="BV19" s="14"/>
      <c r="BW19" s="14"/>
      <c r="BX19" s="14"/>
      <c r="BY19" s="14"/>
      <c r="BZ19" s="14"/>
      <c r="CA19" s="14"/>
      <c r="CB19" s="14"/>
      <c r="CC19" s="14"/>
      <c r="CD19" s="14"/>
      <c r="CE19" s="14"/>
      <c r="CF19" s="14"/>
      <c r="CG19" s="14"/>
      <c r="CH19" s="14"/>
      <c r="CI19" s="14"/>
      <c r="CJ19" s="14"/>
      <c r="CK19" s="14"/>
      <c r="CL19" s="14"/>
      <c r="CM19" s="14"/>
      <c r="CN19" s="14"/>
      <c r="CO19" s="14"/>
    </row>
    <row r="20" spans="1:93" x14ac:dyDescent="0.25">
      <c r="A20" s="120">
        <v>60639</v>
      </c>
      <c r="B20" s="120" t="s">
        <v>167</v>
      </c>
      <c r="C20" s="8">
        <v>45648</v>
      </c>
      <c r="D20" s="121">
        <v>130</v>
      </c>
      <c r="E20" s="24">
        <v>2250000</v>
      </c>
      <c r="F20" s="24"/>
      <c r="G20" s="24">
        <f>E20-F20</f>
        <v>2250000</v>
      </c>
      <c r="H20" s="24">
        <f>ROUND(G20*18%,0)</f>
        <v>405000</v>
      </c>
      <c r="I20" s="24">
        <f>G20+H20</f>
        <v>2655000</v>
      </c>
      <c r="J20" s="24">
        <f>ROUND(G20*$J$6,0)</f>
        <v>45000</v>
      </c>
      <c r="K20" s="24">
        <f>ROUND(G20*5%,0)</f>
        <v>112500</v>
      </c>
      <c r="L20" s="24">
        <f>H20</f>
        <v>405000</v>
      </c>
      <c r="M20" s="24">
        <f>G20*25%</f>
        <v>562500</v>
      </c>
      <c r="N20" s="24">
        <f>ROUND(I20-SUM(J20:M20),)</f>
        <v>1530000</v>
      </c>
      <c r="O20" s="97"/>
      <c r="P20" s="24">
        <v>2250000</v>
      </c>
      <c r="Q20" s="24">
        <v>1000000</v>
      </c>
      <c r="R20" s="24">
        <f>Q20*2%</f>
        <v>20000</v>
      </c>
      <c r="S20" s="24">
        <f>P20-SUM(Q20:Q23,0)</f>
        <v>250000</v>
      </c>
      <c r="T20" s="24">
        <f>Q20-R20</f>
        <v>980000</v>
      </c>
      <c r="U20" s="122" t="s">
        <v>308</v>
      </c>
      <c r="V20" s="24"/>
    </row>
    <row r="21" spans="1:93" x14ac:dyDescent="0.25">
      <c r="A21" s="120">
        <v>60639</v>
      </c>
      <c r="B21" s="120" t="s">
        <v>151</v>
      </c>
      <c r="C21" s="8"/>
      <c r="D21" s="121">
        <v>130</v>
      </c>
      <c r="E21" s="24">
        <f>L20</f>
        <v>405000</v>
      </c>
      <c r="F21" s="24"/>
      <c r="G21" s="24"/>
      <c r="H21" s="24"/>
      <c r="I21" s="24"/>
      <c r="J21" s="24"/>
      <c r="K21" s="24"/>
      <c r="L21" s="24"/>
      <c r="M21" s="24"/>
      <c r="N21" s="24">
        <f>E21</f>
        <v>405000</v>
      </c>
      <c r="O21" s="97"/>
      <c r="P21" s="24"/>
      <c r="Q21" s="24">
        <v>500000</v>
      </c>
      <c r="R21" s="24">
        <f>Q21*2%</f>
        <v>10000</v>
      </c>
      <c r="S21" s="24"/>
      <c r="T21" s="24">
        <f>Q21-R21</f>
        <v>490000</v>
      </c>
      <c r="U21" s="122" t="s">
        <v>217</v>
      </c>
      <c r="V21" s="24"/>
    </row>
    <row r="22" spans="1:93" x14ac:dyDescent="0.25">
      <c r="A22" s="120">
        <v>60639</v>
      </c>
      <c r="B22" s="120"/>
      <c r="C22" s="8"/>
      <c r="D22" s="121"/>
      <c r="E22" s="24"/>
      <c r="F22" s="24"/>
      <c r="G22" s="24">
        <f t="shared" si="0"/>
        <v>0</v>
      </c>
      <c r="H22" s="24">
        <f>ROUND(G22*18%,0)</f>
        <v>0</v>
      </c>
      <c r="I22" s="24">
        <f t="shared" si="1"/>
        <v>0</v>
      </c>
      <c r="J22" s="24">
        <f>ROUND(G22*$J$6,0)</f>
        <v>0</v>
      </c>
      <c r="K22" s="24">
        <f>ROUND(G22*5%,0)</f>
        <v>0</v>
      </c>
      <c r="L22" s="24">
        <f>H22</f>
        <v>0</v>
      </c>
      <c r="M22" s="24"/>
      <c r="N22" s="24">
        <f>ROUND(I22-SUM(J22:M22),)</f>
        <v>0</v>
      </c>
      <c r="O22" s="97"/>
      <c r="P22" s="24"/>
      <c r="Q22" s="24">
        <v>500000</v>
      </c>
      <c r="R22" s="24">
        <f>Q22*2%</f>
        <v>10000</v>
      </c>
      <c r="S22" s="24"/>
      <c r="T22" s="24">
        <f>Q22-R22</f>
        <v>490000</v>
      </c>
      <c r="U22" s="122" t="s">
        <v>218</v>
      </c>
      <c r="V22" s="24"/>
    </row>
    <row r="23" spans="1:93" x14ac:dyDescent="0.25">
      <c r="A23" s="120">
        <v>60639</v>
      </c>
      <c r="B23" s="120"/>
      <c r="C23" s="8"/>
      <c r="D23" s="121"/>
      <c r="E23" s="24"/>
      <c r="F23" s="24"/>
      <c r="G23" s="24">
        <f t="shared" si="0"/>
        <v>0</v>
      </c>
      <c r="H23" s="24">
        <f>ROUND(G23*18%,0)</f>
        <v>0</v>
      </c>
      <c r="I23" s="24">
        <f t="shared" si="1"/>
        <v>0</v>
      </c>
      <c r="J23" s="24">
        <f>ROUND(G23*$J$6,0)</f>
        <v>0</v>
      </c>
      <c r="K23" s="24">
        <f>ROUND(G23*5%,0)</f>
        <v>0</v>
      </c>
      <c r="L23" s="24">
        <f>H23</f>
        <v>0</v>
      </c>
      <c r="M23" s="24"/>
      <c r="N23" s="24">
        <f>ROUND(I23-SUM(J23:M23),)</f>
        <v>0</v>
      </c>
      <c r="O23" s="97"/>
      <c r="P23" s="24"/>
      <c r="Q23" s="24"/>
      <c r="R23" s="24"/>
      <c r="S23" s="24"/>
      <c r="T23" s="24"/>
      <c r="U23" s="122"/>
      <c r="V23" s="24">
        <f>SUM(N20:N23)-SUM(T20:T23)</f>
        <v>-25000</v>
      </c>
    </row>
    <row r="24" spans="1:93" s="63" customFormat="1" x14ac:dyDescent="0.25">
      <c r="A24" s="124"/>
      <c r="B24" s="124"/>
      <c r="C24" s="65"/>
      <c r="D24" s="125"/>
      <c r="E24" s="82"/>
      <c r="F24" s="82"/>
      <c r="G24" s="82"/>
      <c r="H24" s="82"/>
      <c r="I24" s="82"/>
      <c r="J24" s="82"/>
      <c r="K24" s="82"/>
      <c r="L24" s="82"/>
      <c r="M24" s="82"/>
      <c r="N24" s="82"/>
      <c r="O24" s="99">
        <f>A25</f>
        <v>60641</v>
      </c>
      <c r="P24" s="82"/>
      <c r="Q24" s="82"/>
      <c r="R24" s="82"/>
      <c r="S24" s="82"/>
      <c r="T24" s="82"/>
      <c r="U24" s="126"/>
      <c r="V24" s="82"/>
      <c r="W24" s="14"/>
      <c r="X24" s="14"/>
      <c r="Y24" s="14"/>
      <c r="Z24" s="14"/>
      <c r="AA24" s="14"/>
      <c r="AB24" s="14"/>
      <c r="AC24" s="14"/>
      <c r="AD24" s="14"/>
      <c r="AE24" s="14"/>
      <c r="AF24" s="14"/>
      <c r="AG24" s="14"/>
      <c r="AH24" s="14"/>
      <c r="AI24" s="14"/>
      <c r="AJ24" s="14"/>
      <c r="AK24" s="14"/>
      <c r="AL24" s="14"/>
      <c r="AM24" s="14"/>
      <c r="AN24" s="14"/>
      <c r="AO24" s="14"/>
      <c r="AP24" s="14"/>
      <c r="AQ24" s="14"/>
      <c r="AR24" s="14"/>
      <c r="AS24" s="14"/>
      <c r="AT24" s="14"/>
      <c r="AU24" s="14"/>
      <c r="AV24" s="14"/>
      <c r="AW24" s="14"/>
      <c r="AX24" s="14"/>
      <c r="AY24" s="14"/>
      <c r="AZ24" s="14"/>
      <c r="BA24" s="14"/>
      <c r="BB24" s="14"/>
      <c r="BC24" s="14"/>
      <c r="BD24" s="14"/>
      <c r="BE24" s="14"/>
      <c r="BF24" s="14"/>
      <c r="BG24" s="14"/>
      <c r="BH24" s="14"/>
      <c r="BI24" s="14"/>
      <c r="BJ24" s="14"/>
      <c r="BK24" s="14"/>
      <c r="BL24" s="14"/>
      <c r="BM24" s="14"/>
      <c r="BN24" s="14"/>
      <c r="BO24" s="14"/>
      <c r="BP24" s="14"/>
      <c r="BQ24" s="14"/>
      <c r="BR24" s="14"/>
      <c r="BS24" s="14"/>
      <c r="BT24" s="14"/>
      <c r="BU24" s="14"/>
      <c r="BV24" s="14"/>
      <c r="BW24" s="14"/>
      <c r="BX24" s="14"/>
      <c r="BY24" s="14"/>
      <c r="BZ24" s="14"/>
      <c r="CA24" s="14"/>
      <c r="CB24" s="14"/>
      <c r="CC24" s="14"/>
      <c r="CD24" s="14"/>
      <c r="CE24" s="14"/>
      <c r="CF24" s="14"/>
      <c r="CG24" s="14"/>
      <c r="CH24" s="14"/>
      <c r="CI24" s="14"/>
      <c r="CJ24" s="14"/>
      <c r="CK24" s="14"/>
      <c r="CL24" s="14"/>
      <c r="CM24" s="14"/>
      <c r="CN24" s="14"/>
      <c r="CO24" s="14"/>
    </row>
    <row r="25" spans="1:93" x14ac:dyDescent="0.25">
      <c r="A25" s="120">
        <v>60641</v>
      </c>
      <c r="B25" s="120" t="s">
        <v>168</v>
      </c>
      <c r="C25" s="8"/>
      <c r="D25" s="121"/>
      <c r="E25" s="24"/>
      <c r="F25" s="24"/>
      <c r="G25" s="24">
        <f>E25-F25</f>
        <v>0</v>
      </c>
      <c r="H25" s="24">
        <f>ROUND(G25*18%,0)</f>
        <v>0</v>
      </c>
      <c r="I25" s="24">
        <f>G25+H25</f>
        <v>0</v>
      </c>
      <c r="J25" s="24">
        <f>ROUND(G25*$J$6,0)</f>
        <v>0</v>
      </c>
      <c r="K25" s="24">
        <f>ROUND(G25*5%,0)</f>
        <v>0</v>
      </c>
      <c r="L25" s="24">
        <f>H25</f>
        <v>0</v>
      </c>
      <c r="M25" s="24"/>
      <c r="N25" s="24">
        <f>ROUND(I25-SUM(J25:M25),)</f>
        <v>0</v>
      </c>
      <c r="O25" s="97"/>
      <c r="P25" s="24">
        <v>2598750</v>
      </c>
      <c r="Q25" s="24">
        <v>1000000</v>
      </c>
      <c r="R25" s="24">
        <f>Q25*2%</f>
        <v>20000</v>
      </c>
      <c r="S25" s="24">
        <f>P25-SUM(Q25:Q28,0)</f>
        <v>98750</v>
      </c>
      <c r="T25" s="24">
        <f>Q25-R25</f>
        <v>980000</v>
      </c>
      <c r="U25" s="122" t="s">
        <v>219</v>
      </c>
      <c r="V25" s="24"/>
    </row>
    <row r="26" spans="1:93" x14ac:dyDescent="0.25">
      <c r="A26" s="120">
        <v>60641</v>
      </c>
      <c r="B26" s="120"/>
      <c r="C26" s="8"/>
      <c r="D26" s="121"/>
      <c r="E26" s="24"/>
      <c r="F26" s="24"/>
      <c r="G26" s="24">
        <f>E26-F26</f>
        <v>0</v>
      </c>
      <c r="H26" s="24">
        <f>ROUND(G26*18%,0)</f>
        <v>0</v>
      </c>
      <c r="I26" s="24">
        <f>G26+H26</f>
        <v>0</v>
      </c>
      <c r="J26" s="24">
        <f>ROUND(G26*$J$6,0)</f>
        <v>0</v>
      </c>
      <c r="K26" s="24">
        <f>ROUND(G26*5%,0)</f>
        <v>0</v>
      </c>
      <c r="L26" s="24">
        <f>H26</f>
        <v>0</v>
      </c>
      <c r="M26" s="24"/>
      <c r="N26" s="24">
        <f>ROUND(I26-SUM(J26:M26),)</f>
        <v>0</v>
      </c>
      <c r="O26" s="97"/>
      <c r="P26" s="24"/>
      <c r="Q26" s="24">
        <v>500000</v>
      </c>
      <c r="R26" s="24">
        <f>Q26*2%</f>
        <v>10000</v>
      </c>
      <c r="S26" s="24"/>
      <c r="T26" s="24">
        <f>Q26-R26</f>
        <v>490000</v>
      </c>
      <c r="U26" s="122" t="s">
        <v>220</v>
      </c>
      <c r="V26" s="24"/>
    </row>
    <row r="27" spans="1:93" x14ac:dyDescent="0.25">
      <c r="A27" s="120">
        <v>60641</v>
      </c>
      <c r="B27" s="120"/>
      <c r="C27" s="8"/>
      <c r="D27" s="121"/>
      <c r="E27" s="24"/>
      <c r="F27" s="24"/>
      <c r="G27" s="24">
        <f>E27-F27</f>
        <v>0</v>
      </c>
      <c r="H27" s="24">
        <f>ROUND(G27*18%,0)</f>
        <v>0</v>
      </c>
      <c r="I27" s="24">
        <f>G27+H27</f>
        <v>0</v>
      </c>
      <c r="J27" s="24">
        <f>ROUND(G27*$J$6,0)</f>
        <v>0</v>
      </c>
      <c r="K27" s="24">
        <f>ROUND(G27*5%,0)</f>
        <v>0</v>
      </c>
      <c r="L27" s="24">
        <f>H27</f>
        <v>0</v>
      </c>
      <c r="M27" s="24"/>
      <c r="N27" s="24">
        <f>ROUND(I27-SUM(J27:M27),)</f>
        <v>0</v>
      </c>
      <c r="O27" s="97"/>
      <c r="P27" s="24"/>
      <c r="Q27" s="24">
        <v>500000</v>
      </c>
      <c r="R27" s="24">
        <f>Q27*2%</f>
        <v>10000</v>
      </c>
      <c r="S27" s="24"/>
      <c r="T27" s="24">
        <f>Q27-R27</f>
        <v>490000</v>
      </c>
      <c r="U27" s="122" t="s">
        <v>221</v>
      </c>
      <c r="V27" s="24"/>
    </row>
    <row r="28" spans="1:93" x14ac:dyDescent="0.25">
      <c r="A28" s="120">
        <v>60641</v>
      </c>
      <c r="B28" s="120"/>
      <c r="C28" s="8"/>
      <c r="D28" s="121"/>
      <c r="E28" s="24"/>
      <c r="F28" s="24"/>
      <c r="G28" s="24">
        <f>E28-F28</f>
        <v>0</v>
      </c>
      <c r="H28" s="24">
        <f>ROUND(G28*18%,0)</f>
        <v>0</v>
      </c>
      <c r="I28" s="24">
        <f>G28+H28</f>
        <v>0</v>
      </c>
      <c r="J28" s="24">
        <f>ROUND(G28*$J$6,0)</f>
        <v>0</v>
      </c>
      <c r="K28" s="24">
        <f>ROUND(G28*5%,0)</f>
        <v>0</v>
      </c>
      <c r="L28" s="24">
        <f>H28</f>
        <v>0</v>
      </c>
      <c r="M28" s="24"/>
      <c r="N28" s="24">
        <f>ROUND(I28-SUM(J28:M28),)</f>
        <v>0</v>
      </c>
      <c r="O28" s="97"/>
      <c r="P28" s="24"/>
      <c r="Q28" s="24">
        <v>500000</v>
      </c>
      <c r="R28" s="24">
        <f>Q28*2%</f>
        <v>10000</v>
      </c>
      <c r="S28" s="24"/>
      <c r="T28" s="24">
        <f>Q28-R28</f>
        <v>490000</v>
      </c>
      <c r="U28" s="122" t="s">
        <v>222</v>
      </c>
      <c r="V28" s="24"/>
    </row>
    <row r="29" spans="1:93" x14ac:dyDescent="0.25">
      <c r="A29" s="120">
        <v>60641</v>
      </c>
      <c r="B29" s="120"/>
      <c r="C29" s="8"/>
      <c r="D29" s="121"/>
      <c r="E29" s="24"/>
      <c r="F29" s="24"/>
      <c r="G29" s="24">
        <f>E29-F29</f>
        <v>0</v>
      </c>
      <c r="H29" s="24">
        <f>ROUND(G29*18%,0)</f>
        <v>0</v>
      </c>
      <c r="I29" s="24">
        <f>G29+H29</f>
        <v>0</v>
      </c>
      <c r="J29" s="24">
        <f>ROUND(G29*$J$6,0)</f>
        <v>0</v>
      </c>
      <c r="K29" s="24">
        <f>ROUND(G29*5%,0)</f>
        <v>0</v>
      </c>
      <c r="L29" s="24">
        <f>H29</f>
        <v>0</v>
      </c>
      <c r="M29" s="24"/>
      <c r="N29" s="24">
        <f>ROUND(I29-SUM(J29:M29),)</f>
        <v>0</v>
      </c>
      <c r="O29" s="97"/>
      <c r="P29" s="24"/>
      <c r="Q29" s="24"/>
      <c r="R29" s="24"/>
      <c r="S29" s="24"/>
      <c r="T29" s="24"/>
      <c r="U29" s="122"/>
      <c r="V29" s="24">
        <f>SUM(N25:N28)-SUM(T25:T28)</f>
        <v>-2450000</v>
      </c>
    </row>
    <row r="30" spans="1:93" x14ac:dyDescent="0.25">
      <c r="A30" s="124"/>
      <c r="B30" s="124"/>
      <c r="C30" s="65"/>
      <c r="D30" s="125"/>
      <c r="E30" s="82"/>
      <c r="F30" s="82"/>
      <c r="G30" s="82"/>
      <c r="H30" s="82"/>
      <c r="I30" s="82"/>
      <c r="J30" s="82"/>
      <c r="K30" s="82"/>
      <c r="L30" s="82"/>
      <c r="M30" s="82"/>
      <c r="N30" s="82"/>
      <c r="O30" s="99">
        <f>A31</f>
        <v>60642</v>
      </c>
      <c r="P30" s="82"/>
      <c r="Q30" s="82"/>
      <c r="R30" s="82"/>
      <c r="S30" s="82"/>
      <c r="T30" s="82"/>
      <c r="U30" s="126"/>
      <c r="V30" s="82"/>
    </row>
    <row r="31" spans="1:93" ht="28.5" x14ac:dyDescent="0.25">
      <c r="A31" s="120">
        <v>60642</v>
      </c>
      <c r="B31" s="120" t="s">
        <v>169</v>
      </c>
      <c r="C31" s="8">
        <v>45560</v>
      </c>
      <c r="D31" s="121">
        <v>100</v>
      </c>
      <c r="E31" s="24">
        <v>2250000</v>
      </c>
      <c r="F31" s="24"/>
      <c r="G31" s="24">
        <f>E31-F31</f>
        <v>2250000</v>
      </c>
      <c r="H31" s="24">
        <f>ROUND(G31*18%,0)</f>
        <v>405000</v>
      </c>
      <c r="I31" s="24">
        <f>G31+H31</f>
        <v>2655000</v>
      </c>
      <c r="J31" s="24">
        <f>ROUND(G31*$J$6,0)</f>
        <v>45000</v>
      </c>
      <c r="K31" s="24">
        <f>ROUND(G31*5%,0)</f>
        <v>112500</v>
      </c>
      <c r="L31" s="24">
        <f>H31</f>
        <v>405000</v>
      </c>
      <c r="M31" s="24">
        <f>G31*15.5%</f>
        <v>348750</v>
      </c>
      <c r="N31" s="24">
        <f>ROUND(I31-SUM(J31:M31),)</f>
        <v>1743750</v>
      </c>
      <c r="O31" s="97"/>
      <c r="P31" s="24">
        <v>2250000</v>
      </c>
      <c r="Q31" s="24">
        <v>1500000</v>
      </c>
      <c r="R31" s="24">
        <f>Q31*2%</f>
        <v>30000</v>
      </c>
      <c r="S31" s="24">
        <f>P31-SUM(Q31:Q33,0)</f>
        <v>100000</v>
      </c>
      <c r="T31" s="24">
        <f>Q31-R31</f>
        <v>1470000</v>
      </c>
      <c r="U31" s="122" t="s">
        <v>223</v>
      </c>
      <c r="V31" s="24"/>
    </row>
    <row r="32" spans="1:93" x14ac:dyDescent="0.25">
      <c r="A32" s="120">
        <v>60642</v>
      </c>
      <c r="B32" s="120" t="s">
        <v>151</v>
      </c>
      <c r="C32" s="8"/>
      <c r="D32" s="121">
        <v>100</v>
      </c>
      <c r="E32" s="24">
        <f>L31</f>
        <v>405000</v>
      </c>
      <c r="F32" s="24"/>
      <c r="G32" s="24"/>
      <c r="H32" s="24"/>
      <c r="I32" s="24"/>
      <c r="J32" s="24"/>
      <c r="K32" s="24"/>
      <c r="L32" s="24"/>
      <c r="M32" s="24"/>
      <c r="N32" s="24">
        <f>E32</f>
        <v>405000</v>
      </c>
      <c r="O32" s="97"/>
      <c r="P32" s="24"/>
      <c r="Q32" s="24">
        <v>500000</v>
      </c>
      <c r="R32" s="24">
        <f>Q32*2%</f>
        <v>10000</v>
      </c>
      <c r="S32" s="24"/>
      <c r="T32" s="24">
        <f>Q32-R32</f>
        <v>490000</v>
      </c>
      <c r="U32" s="122" t="s">
        <v>224</v>
      </c>
      <c r="V32" s="24"/>
    </row>
    <row r="33" spans="1:93" x14ac:dyDescent="0.25">
      <c r="A33" s="120">
        <v>60642</v>
      </c>
      <c r="B33" s="120"/>
      <c r="C33" s="8"/>
      <c r="D33" s="121"/>
      <c r="E33" s="24"/>
      <c r="F33" s="24"/>
      <c r="G33" s="24">
        <f>E33-F33</f>
        <v>0</v>
      </c>
      <c r="H33" s="24">
        <f>ROUND(G33*18%,0)</f>
        <v>0</v>
      </c>
      <c r="I33" s="24">
        <f>G33+H33</f>
        <v>0</v>
      </c>
      <c r="J33" s="24">
        <f>ROUND(G33*$J$6,0)</f>
        <v>0</v>
      </c>
      <c r="K33" s="24">
        <f>ROUND(G33*5%,0)</f>
        <v>0</v>
      </c>
      <c r="L33" s="24">
        <f>H33</f>
        <v>0</v>
      </c>
      <c r="M33" s="24"/>
      <c r="N33" s="24">
        <f>ROUND(I33-SUM(J33:M33),)</f>
        <v>0</v>
      </c>
      <c r="O33" s="97"/>
      <c r="P33" s="24"/>
      <c r="Q33" s="24">
        <v>150000</v>
      </c>
      <c r="R33" s="24">
        <f>Q33*2%</f>
        <v>3000</v>
      </c>
      <c r="S33" s="24"/>
      <c r="T33" s="24">
        <f>Q33-R33</f>
        <v>147000</v>
      </c>
      <c r="U33" s="122" t="s">
        <v>225</v>
      </c>
      <c r="V33" s="24"/>
    </row>
    <row r="34" spans="1:93" x14ac:dyDescent="0.25">
      <c r="A34" s="120">
        <v>60642</v>
      </c>
      <c r="B34" s="120"/>
      <c r="C34" s="8"/>
      <c r="D34" s="121"/>
      <c r="E34" s="24"/>
      <c r="F34" s="24"/>
      <c r="G34" s="24">
        <f>E34-F34</f>
        <v>0</v>
      </c>
      <c r="H34" s="24">
        <f>ROUND(G34*18%,0)</f>
        <v>0</v>
      </c>
      <c r="I34" s="24">
        <f>G34+H34</f>
        <v>0</v>
      </c>
      <c r="J34" s="24">
        <f>ROUND(G34*$J$6,0)</f>
        <v>0</v>
      </c>
      <c r="K34" s="24">
        <f>ROUND(G34*5%,0)</f>
        <v>0</v>
      </c>
      <c r="L34" s="24">
        <f>H34</f>
        <v>0</v>
      </c>
      <c r="M34" s="24"/>
      <c r="N34" s="24">
        <f>ROUND(I34-SUM(J34:M34),)</f>
        <v>0</v>
      </c>
      <c r="O34" s="97"/>
      <c r="P34" s="24"/>
      <c r="Q34" s="24"/>
      <c r="R34" s="24"/>
      <c r="S34" s="24"/>
      <c r="T34" s="24"/>
      <c r="U34" s="122"/>
      <c r="V34" s="24">
        <f>SUM(N31:N34)-SUM(T31:T34)</f>
        <v>41750</v>
      </c>
    </row>
    <row r="35" spans="1:93" s="63" customFormat="1" x14ac:dyDescent="0.25">
      <c r="A35" s="124"/>
      <c r="B35" s="124"/>
      <c r="C35" s="65"/>
      <c r="D35" s="125"/>
      <c r="E35" s="82"/>
      <c r="F35" s="82"/>
      <c r="G35" s="82"/>
      <c r="H35" s="82"/>
      <c r="I35" s="82"/>
      <c r="J35" s="82"/>
      <c r="K35" s="82"/>
      <c r="L35" s="82"/>
      <c r="M35" s="82"/>
      <c r="N35" s="82"/>
      <c r="O35" s="99">
        <f>A36</f>
        <v>60643</v>
      </c>
      <c r="P35" s="82"/>
      <c r="Q35" s="82"/>
      <c r="R35" s="82"/>
      <c r="S35" s="82"/>
      <c r="T35" s="82"/>
      <c r="U35" s="126"/>
      <c r="V35" s="82"/>
      <c r="W35" s="14"/>
      <c r="X35" s="14"/>
      <c r="Y35" s="14"/>
      <c r="Z35" s="14"/>
      <c r="AA35" s="14"/>
      <c r="AB35" s="14"/>
      <c r="AC35" s="14"/>
      <c r="AD35" s="14"/>
      <c r="AE35" s="14"/>
      <c r="AF35" s="14"/>
      <c r="AG35" s="14"/>
      <c r="AH35" s="14"/>
      <c r="AI35" s="14"/>
      <c r="AJ35" s="14"/>
      <c r="AK35" s="14"/>
      <c r="AL35" s="14"/>
      <c r="AM35" s="14"/>
      <c r="AN35" s="14"/>
      <c r="AO35" s="14"/>
      <c r="AP35" s="14"/>
      <c r="AQ35" s="14"/>
      <c r="AR35" s="14"/>
      <c r="AS35" s="14"/>
      <c r="AT35" s="14"/>
      <c r="AU35" s="14"/>
      <c r="AV35" s="14"/>
      <c r="AW35" s="14"/>
      <c r="AX35" s="14"/>
      <c r="AY35" s="14"/>
      <c r="AZ35" s="14"/>
      <c r="BA35" s="14"/>
      <c r="BB35" s="14"/>
      <c r="BC35" s="14"/>
      <c r="BD35" s="14"/>
      <c r="BE35" s="14"/>
      <c r="BF35" s="14"/>
      <c r="BG35" s="14"/>
      <c r="BH35" s="14"/>
      <c r="BI35" s="14"/>
      <c r="BJ35" s="14"/>
      <c r="BK35" s="14"/>
      <c r="BL35" s="14"/>
      <c r="BM35" s="14"/>
      <c r="BN35" s="14"/>
      <c r="BO35" s="14"/>
      <c r="BP35" s="14"/>
      <c r="BQ35" s="14"/>
      <c r="BR35" s="14"/>
      <c r="BS35" s="14"/>
      <c r="BT35" s="14"/>
      <c r="BU35" s="14"/>
      <c r="BV35" s="14"/>
      <c r="BW35" s="14"/>
      <c r="BX35" s="14"/>
      <c r="BY35" s="14"/>
      <c r="BZ35" s="14"/>
      <c r="CA35" s="14"/>
      <c r="CB35" s="14"/>
      <c r="CC35" s="14"/>
      <c r="CD35" s="14"/>
      <c r="CE35" s="14"/>
      <c r="CF35" s="14"/>
      <c r="CG35" s="14"/>
      <c r="CH35" s="14"/>
      <c r="CI35" s="14"/>
      <c r="CJ35" s="14"/>
      <c r="CK35" s="14"/>
      <c r="CL35" s="14"/>
      <c r="CM35" s="14"/>
      <c r="CN35" s="14"/>
      <c r="CO35" s="14"/>
    </row>
    <row r="36" spans="1:93" x14ac:dyDescent="0.25">
      <c r="A36" s="120">
        <v>60643</v>
      </c>
      <c r="B36" s="120" t="s">
        <v>170</v>
      </c>
      <c r="C36" s="8">
        <v>45523</v>
      </c>
      <c r="D36" s="121">
        <v>82</v>
      </c>
      <c r="E36" s="24">
        <v>2475000</v>
      </c>
      <c r="F36" s="24"/>
      <c r="G36" s="24">
        <f>E36-F36</f>
        <v>2475000</v>
      </c>
      <c r="H36" s="24">
        <f>ROUND(G36*18%,0)</f>
        <v>445500</v>
      </c>
      <c r="I36" s="24">
        <f>G36+H36</f>
        <v>2920500</v>
      </c>
      <c r="J36" s="24">
        <f>ROUND(G36*$J$6,0)</f>
        <v>49500</v>
      </c>
      <c r="K36" s="24">
        <f>ROUND(G36*5%,0)</f>
        <v>123750</v>
      </c>
      <c r="L36" s="24">
        <f>H36</f>
        <v>445500</v>
      </c>
      <c r="M36" s="24">
        <f>G36*15.5%</f>
        <v>383625</v>
      </c>
      <c r="N36" s="24">
        <f>ROUND(I36-SUM(J36:M36),)</f>
        <v>1918125</v>
      </c>
      <c r="O36" s="97"/>
      <c r="P36" s="24">
        <v>2475000</v>
      </c>
      <c r="Q36" s="24">
        <v>500000</v>
      </c>
      <c r="R36" s="24">
        <f>Q36*2%</f>
        <v>10000</v>
      </c>
      <c r="S36" s="24">
        <f>P36-SUM(Q36:Q40,0)</f>
        <v>175000</v>
      </c>
      <c r="T36" s="24">
        <f>Q36-R36</f>
        <v>490000</v>
      </c>
      <c r="U36" s="122" t="s">
        <v>226</v>
      </c>
      <c r="V36" s="24"/>
    </row>
    <row r="37" spans="1:93" x14ac:dyDescent="0.25">
      <c r="A37" s="120">
        <v>60643</v>
      </c>
      <c r="B37" s="120" t="s">
        <v>151</v>
      </c>
      <c r="C37" s="8"/>
      <c r="D37" s="121">
        <v>82</v>
      </c>
      <c r="E37" s="24">
        <f>L36</f>
        <v>445500</v>
      </c>
      <c r="F37" s="24"/>
      <c r="G37" s="24"/>
      <c r="H37" s="24"/>
      <c r="I37" s="24"/>
      <c r="J37" s="24"/>
      <c r="K37" s="24"/>
      <c r="L37" s="24"/>
      <c r="M37" s="24"/>
      <c r="N37" s="24">
        <f>E37</f>
        <v>445500</v>
      </c>
      <c r="O37" s="97"/>
      <c r="P37" s="24"/>
      <c r="Q37" s="24">
        <v>1000000</v>
      </c>
      <c r="R37" s="24">
        <f>Q37*2%</f>
        <v>20000</v>
      </c>
      <c r="S37" s="24"/>
      <c r="T37" s="24">
        <f>Q37-R37</f>
        <v>980000</v>
      </c>
      <c r="U37" s="122" t="s">
        <v>227</v>
      </c>
      <c r="V37" s="24"/>
    </row>
    <row r="38" spans="1:93" x14ac:dyDescent="0.25">
      <c r="A38" s="120">
        <v>60643</v>
      </c>
      <c r="B38" s="120"/>
      <c r="C38" s="8"/>
      <c r="D38" s="121"/>
      <c r="E38" s="24"/>
      <c r="F38" s="24"/>
      <c r="G38" s="24">
        <f>E38-F38</f>
        <v>0</v>
      </c>
      <c r="H38" s="24">
        <f>ROUND(G38*18%,0)</f>
        <v>0</v>
      </c>
      <c r="I38" s="24">
        <f>G38+H38</f>
        <v>0</v>
      </c>
      <c r="J38" s="24">
        <f>ROUND(G38*$J$6,0)</f>
        <v>0</v>
      </c>
      <c r="K38" s="24">
        <f>ROUND(G38*5%,0)</f>
        <v>0</v>
      </c>
      <c r="L38" s="24">
        <f>H38</f>
        <v>0</v>
      </c>
      <c r="M38" s="24"/>
      <c r="N38" s="24">
        <f>ROUND(I38-SUM(J38:M38),)</f>
        <v>0</v>
      </c>
      <c r="O38" s="97"/>
      <c r="P38" s="24"/>
      <c r="Q38" s="24">
        <v>500000</v>
      </c>
      <c r="R38" s="24">
        <f>Q38*2%</f>
        <v>10000</v>
      </c>
      <c r="S38" s="24"/>
      <c r="T38" s="24">
        <f>Q38-R38</f>
        <v>490000</v>
      </c>
      <c r="U38" s="122" t="s">
        <v>228</v>
      </c>
      <c r="V38" s="24"/>
    </row>
    <row r="39" spans="1:93" x14ac:dyDescent="0.25">
      <c r="A39" s="120">
        <v>60643</v>
      </c>
      <c r="B39" s="120"/>
      <c r="C39" s="8"/>
      <c r="D39" s="121"/>
      <c r="E39" s="24"/>
      <c r="F39" s="24"/>
      <c r="G39" s="24">
        <f>E39-F39</f>
        <v>0</v>
      </c>
      <c r="H39" s="24">
        <f>ROUND(G39*18%,0)</f>
        <v>0</v>
      </c>
      <c r="I39" s="24">
        <f>G39+H39</f>
        <v>0</v>
      </c>
      <c r="J39" s="24">
        <f>ROUND(G39*$J$6,0)</f>
        <v>0</v>
      </c>
      <c r="K39" s="24">
        <f>ROUND(G39*5%,0)</f>
        <v>0</v>
      </c>
      <c r="L39" s="24">
        <f>H39</f>
        <v>0</v>
      </c>
      <c r="M39" s="24"/>
      <c r="N39" s="24">
        <f>ROUND(I39-SUM(J39:M39),)</f>
        <v>0</v>
      </c>
      <c r="O39" s="97"/>
      <c r="P39" s="24"/>
      <c r="Q39" s="24">
        <v>300000</v>
      </c>
      <c r="R39" s="24">
        <f>Q39*2%</f>
        <v>6000</v>
      </c>
      <c r="S39" s="24"/>
      <c r="T39" s="24">
        <f>Q39-R39</f>
        <v>294000</v>
      </c>
      <c r="U39" s="122" t="s">
        <v>229</v>
      </c>
      <c r="V39" s="24"/>
    </row>
    <row r="40" spans="1:93" x14ac:dyDescent="0.15">
      <c r="A40" s="120">
        <v>60643</v>
      </c>
      <c r="B40" s="120"/>
      <c r="C40" s="8"/>
      <c r="D40" s="121"/>
      <c r="E40" s="24"/>
      <c r="F40" s="24"/>
      <c r="G40" s="24">
        <f>E40-F40</f>
        <v>0</v>
      </c>
      <c r="H40" s="24">
        <f>ROUND(G40*18%,0)</f>
        <v>0</v>
      </c>
      <c r="I40" s="24">
        <f>G40+H40</f>
        <v>0</v>
      </c>
      <c r="J40" s="24">
        <f>ROUND(G40*$J$6,0)</f>
        <v>0</v>
      </c>
      <c r="K40" s="24">
        <f>ROUND(G40*5%,0)</f>
        <v>0</v>
      </c>
      <c r="L40" s="24">
        <f>H40</f>
        <v>0</v>
      </c>
      <c r="M40" s="24"/>
      <c r="N40" s="24">
        <f>ROUND(I40-SUM(J40:M40),)</f>
        <v>0</v>
      </c>
      <c r="O40" s="97"/>
      <c r="P40" s="24"/>
      <c r="Q40" s="24"/>
      <c r="R40" s="24"/>
      <c r="S40" s="24"/>
      <c r="T40" s="24"/>
      <c r="U40" s="123"/>
      <c r="V40" s="24">
        <f>SUM(N36:N40)-SUM(T36:T40)</f>
        <v>109625</v>
      </c>
    </row>
    <row r="41" spans="1:93" s="63" customFormat="1" x14ac:dyDescent="0.25">
      <c r="A41" s="124"/>
      <c r="B41" s="124"/>
      <c r="C41" s="65"/>
      <c r="D41" s="125"/>
      <c r="E41" s="82"/>
      <c r="F41" s="82"/>
      <c r="G41" s="82"/>
      <c r="H41" s="82"/>
      <c r="I41" s="82"/>
      <c r="J41" s="82"/>
      <c r="K41" s="82"/>
      <c r="L41" s="82"/>
      <c r="M41" s="82"/>
      <c r="N41" s="82"/>
      <c r="O41" s="99">
        <f>A42</f>
        <v>60644</v>
      </c>
      <c r="P41" s="82"/>
      <c r="Q41" s="82"/>
      <c r="R41" s="82"/>
      <c r="S41" s="82"/>
      <c r="T41" s="82"/>
      <c r="U41" s="126"/>
      <c r="V41" s="82"/>
      <c r="W41" s="14"/>
      <c r="X41" s="14"/>
      <c r="Y41" s="14"/>
      <c r="Z41" s="14"/>
      <c r="AA41" s="14"/>
      <c r="AB41" s="14"/>
      <c r="AC41" s="14"/>
      <c r="AD41" s="14"/>
      <c r="AE41" s="14"/>
      <c r="AF41" s="14"/>
      <c r="AG41" s="14"/>
      <c r="AH41" s="14"/>
      <c r="AI41" s="14"/>
      <c r="AJ41" s="14"/>
      <c r="AK41" s="14"/>
      <c r="AL41" s="14"/>
      <c r="AM41" s="14"/>
      <c r="AN41" s="14"/>
      <c r="AO41" s="14"/>
      <c r="AP41" s="14"/>
      <c r="AQ41" s="14"/>
      <c r="AR41" s="14"/>
      <c r="AS41" s="14"/>
      <c r="AT41" s="14"/>
      <c r="AU41" s="14"/>
      <c r="AV41" s="14"/>
      <c r="AW41" s="14"/>
      <c r="AX41" s="14"/>
      <c r="AY41" s="14"/>
      <c r="AZ41" s="14"/>
      <c r="BA41" s="14"/>
      <c r="BB41" s="14"/>
      <c r="BC41" s="14"/>
      <c r="BD41" s="14"/>
      <c r="BE41" s="14"/>
      <c r="BF41" s="14"/>
      <c r="BG41" s="14"/>
      <c r="BH41" s="14"/>
      <c r="BI41" s="14"/>
      <c r="BJ41" s="14"/>
      <c r="BK41" s="14"/>
      <c r="BL41" s="14"/>
      <c r="BM41" s="14"/>
      <c r="BN41" s="14"/>
      <c r="BO41" s="14"/>
      <c r="BP41" s="14"/>
      <c r="BQ41" s="14"/>
      <c r="BR41" s="14"/>
      <c r="BS41" s="14"/>
      <c r="BT41" s="14"/>
      <c r="BU41" s="14"/>
      <c r="BV41" s="14"/>
      <c r="BW41" s="14"/>
      <c r="BX41" s="14"/>
      <c r="BY41" s="14"/>
      <c r="BZ41" s="14"/>
      <c r="CA41" s="14"/>
      <c r="CB41" s="14"/>
      <c r="CC41" s="14"/>
      <c r="CD41" s="14"/>
      <c r="CE41" s="14"/>
      <c r="CF41" s="14"/>
      <c r="CG41" s="14"/>
      <c r="CH41" s="14"/>
      <c r="CI41" s="14"/>
      <c r="CJ41" s="14"/>
      <c r="CK41" s="14"/>
      <c r="CL41" s="14"/>
      <c r="CM41" s="14"/>
      <c r="CN41" s="14"/>
      <c r="CO41" s="14"/>
    </row>
    <row r="42" spans="1:93" ht="28.5" x14ac:dyDescent="0.25">
      <c r="A42" s="120">
        <v>60644</v>
      </c>
      <c r="B42" s="120" t="s">
        <v>171</v>
      </c>
      <c r="C42" s="8">
        <v>45350</v>
      </c>
      <c r="D42" s="121">
        <v>150</v>
      </c>
      <c r="E42" s="24">
        <v>2598750</v>
      </c>
      <c r="F42" s="24"/>
      <c r="G42" s="24">
        <f>E42-F42</f>
        <v>2598750</v>
      </c>
      <c r="H42" s="24">
        <f>ROUND(G42*18%,0)</f>
        <v>467775</v>
      </c>
      <c r="I42" s="24">
        <f>G42+H42</f>
        <v>3066525</v>
      </c>
      <c r="J42" s="24">
        <f>ROUND(G42*$J$6,0)</f>
        <v>51975</v>
      </c>
      <c r="K42" s="24">
        <f>ROUND(G42*5%,0)</f>
        <v>129938</v>
      </c>
      <c r="L42" s="24">
        <f>H42</f>
        <v>467775</v>
      </c>
      <c r="M42" s="24">
        <f>G42*52%</f>
        <v>1351350</v>
      </c>
      <c r="N42" s="24">
        <f>ROUND(I42-SUM(J42:M42),)</f>
        <v>1065487</v>
      </c>
      <c r="O42" s="97"/>
      <c r="P42" s="24">
        <v>2598750</v>
      </c>
      <c r="Q42" s="24">
        <v>1000000</v>
      </c>
      <c r="R42" s="24">
        <f>Q42*2%</f>
        <v>20000</v>
      </c>
      <c r="S42" s="24">
        <f>P42-SUM(Q42:Q45,0)</f>
        <v>98750</v>
      </c>
      <c r="T42" s="24">
        <f>Q42-R42</f>
        <v>980000</v>
      </c>
      <c r="U42" s="122" t="s">
        <v>230</v>
      </c>
      <c r="V42" s="24"/>
    </row>
    <row r="43" spans="1:93" x14ac:dyDescent="0.25">
      <c r="A43" s="120">
        <v>60644</v>
      </c>
      <c r="B43" s="120" t="s">
        <v>151</v>
      </c>
      <c r="C43" s="8"/>
      <c r="D43" s="121">
        <v>150</v>
      </c>
      <c r="E43" s="24">
        <f>L42</f>
        <v>467775</v>
      </c>
      <c r="F43" s="24"/>
      <c r="G43" s="24"/>
      <c r="H43" s="24"/>
      <c r="I43" s="24"/>
      <c r="J43" s="24"/>
      <c r="K43" s="24"/>
      <c r="L43" s="24"/>
      <c r="M43" s="24"/>
      <c r="N43" s="24">
        <f>E43</f>
        <v>467775</v>
      </c>
      <c r="O43" s="97"/>
      <c r="P43" s="24"/>
      <c r="Q43" s="24">
        <v>500000</v>
      </c>
      <c r="R43" s="24">
        <f>Q43*2%</f>
        <v>10000</v>
      </c>
      <c r="S43" s="24"/>
      <c r="T43" s="24">
        <f>Q43-R43</f>
        <v>490000</v>
      </c>
      <c r="U43" s="122" t="s">
        <v>231</v>
      </c>
      <c r="V43" s="24"/>
    </row>
    <row r="44" spans="1:93" x14ac:dyDescent="0.25">
      <c r="A44" s="120">
        <v>60644</v>
      </c>
      <c r="B44" s="120"/>
      <c r="C44" s="8"/>
      <c r="D44" s="121"/>
      <c r="E44" s="24"/>
      <c r="F44" s="24"/>
      <c r="G44" s="24">
        <f>E44-F44</f>
        <v>0</v>
      </c>
      <c r="H44" s="24">
        <f>ROUND(G44*18%,0)</f>
        <v>0</v>
      </c>
      <c r="I44" s="24">
        <f>G44+H44</f>
        <v>0</v>
      </c>
      <c r="J44" s="24">
        <f>ROUND(G44*$J$6,0)</f>
        <v>0</v>
      </c>
      <c r="K44" s="24">
        <f>ROUND(G44*5%,0)</f>
        <v>0</v>
      </c>
      <c r="L44" s="24">
        <f>H44</f>
        <v>0</v>
      </c>
      <c r="M44" s="24"/>
      <c r="N44" s="24">
        <f>ROUND(I44-SUM(J44:M44),)</f>
        <v>0</v>
      </c>
      <c r="O44" s="97"/>
      <c r="P44" s="24"/>
      <c r="Q44" s="24">
        <v>1000000</v>
      </c>
      <c r="R44" s="24">
        <f>Q44*2%</f>
        <v>20000</v>
      </c>
      <c r="S44" s="24"/>
      <c r="T44" s="24">
        <f>Q44-R44</f>
        <v>980000</v>
      </c>
      <c r="U44" s="127" t="s">
        <v>232</v>
      </c>
      <c r="V44" s="24"/>
    </row>
    <row r="45" spans="1:93" x14ac:dyDescent="0.25">
      <c r="A45" s="120">
        <v>60644</v>
      </c>
      <c r="B45" s="120"/>
      <c r="C45" s="8"/>
      <c r="D45" s="121"/>
      <c r="E45" s="24"/>
      <c r="F45" s="24"/>
      <c r="G45" s="24">
        <f>E45-F45</f>
        <v>0</v>
      </c>
      <c r="H45" s="24">
        <f>ROUND(G45*18%,0)</f>
        <v>0</v>
      </c>
      <c r="I45" s="24">
        <f>G45+H45</f>
        <v>0</v>
      </c>
      <c r="J45" s="24">
        <f>ROUND(G45*$J$6,0)</f>
        <v>0</v>
      </c>
      <c r="K45" s="24">
        <f>ROUND(G45*5%,0)</f>
        <v>0</v>
      </c>
      <c r="L45" s="24">
        <f>H45</f>
        <v>0</v>
      </c>
      <c r="M45" s="24"/>
      <c r="N45" s="24">
        <f>ROUND(I45-SUM(J45:M45),)</f>
        <v>0</v>
      </c>
      <c r="O45" s="97"/>
      <c r="P45" s="24"/>
      <c r="Q45" s="24"/>
      <c r="R45" s="24"/>
      <c r="S45" s="24"/>
      <c r="T45" s="24"/>
      <c r="U45" s="127"/>
      <c r="V45" s="24">
        <f>SUM(N42:N45)-SUM(T42:T45)</f>
        <v>-916738</v>
      </c>
    </row>
    <row r="46" spans="1:93" s="63" customFormat="1" x14ac:dyDescent="0.25">
      <c r="A46" s="124"/>
      <c r="B46" s="124"/>
      <c r="C46" s="65"/>
      <c r="D46" s="125"/>
      <c r="E46" s="82"/>
      <c r="F46" s="82"/>
      <c r="G46" s="82"/>
      <c r="H46" s="82"/>
      <c r="I46" s="82"/>
      <c r="J46" s="82"/>
      <c r="K46" s="82"/>
      <c r="L46" s="82"/>
      <c r="M46" s="82"/>
      <c r="N46" s="82"/>
      <c r="O46" s="99">
        <f>A47</f>
        <v>60645</v>
      </c>
      <c r="P46" s="82"/>
      <c r="Q46" s="82"/>
      <c r="R46" s="82"/>
      <c r="S46" s="82"/>
      <c r="T46" s="82"/>
      <c r="U46" s="126"/>
      <c r="V46" s="82"/>
      <c r="W46" s="14"/>
      <c r="X46" s="14"/>
      <c r="Y46" s="14"/>
      <c r="Z46" s="14"/>
      <c r="AA46" s="14"/>
      <c r="AB46" s="14"/>
      <c r="AC46" s="14"/>
      <c r="AD46" s="14"/>
      <c r="AE46" s="14"/>
      <c r="AF46" s="14"/>
      <c r="AG46" s="14"/>
      <c r="AH46" s="14"/>
      <c r="AI46" s="14"/>
      <c r="AJ46" s="14"/>
      <c r="AK46" s="14"/>
      <c r="AL46" s="14"/>
      <c r="AM46" s="14"/>
      <c r="AN46" s="14"/>
      <c r="AO46" s="14"/>
      <c r="AP46" s="14"/>
      <c r="AQ46" s="14"/>
      <c r="AR46" s="14"/>
      <c r="AS46" s="14"/>
      <c r="AT46" s="14"/>
      <c r="AU46" s="14"/>
      <c r="AV46" s="14"/>
      <c r="AW46" s="14"/>
      <c r="AX46" s="14"/>
      <c r="AY46" s="14"/>
      <c r="AZ46" s="14"/>
      <c r="BA46" s="14"/>
      <c r="BB46" s="14"/>
      <c r="BC46" s="14"/>
      <c r="BD46" s="14"/>
      <c r="BE46" s="14"/>
      <c r="BF46" s="14"/>
      <c r="BG46" s="14"/>
      <c r="BH46" s="14"/>
      <c r="BI46" s="14"/>
      <c r="BJ46" s="14"/>
      <c r="BK46" s="14"/>
      <c r="BL46" s="14"/>
      <c r="BM46" s="14"/>
      <c r="BN46" s="14"/>
      <c r="BO46" s="14"/>
      <c r="BP46" s="14"/>
      <c r="BQ46" s="14"/>
      <c r="BR46" s="14"/>
      <c r="BS46" s="14"/>
      <c r="BT46" s="14"/>
      <c r="BU46" s="14"/>
      <c r="BV46" s="14"/>
      <c r="BW46" s="14"/>
      <c r="BX46" s="14"/>
      <c r="BY46" s="14"/>
      <c r="BZ46" s="14"/>
      <c r="CA46" s="14"/>
      <c r="CB46" s="14"/>
      <c r="CC46" s="14"/>
      <c r="CD46" s="14"/>
      <c r="CE46" s="14"/>
      <c r="CF46" s="14"/>
      <c r="CG46" s="14"/>
      <c r="CH46" s="14"/>
      <c r="CI46" s="14"/>
      <c r="CJ46" s="14"/>
      <c r="CK46" s="14"/>
      <c r="CL46" s="14"/>
      <c r="CM46" s="14"/>
      <c r="CN46" s="14"/>
      <c r="CO46" s="14"/>
    </row>
    <row r="47" spans="1:93" ht="28.5" x14ac:dyDescent="0.25">
      <c r="A47" s="120">
        <v>60645</v>
      </c>
      <c r="B47" s="120" t="s">
        <v>172</v>
      </c>
      <c r="C47" s="8">
        <v>45350</v>
      </c>
      <c r="D47" s="121">
        <v>149</v>
      </c>
      <c r="E47" s="24">
        <v>2598750</v>
      </c>
      <c r="F47" s="24"/>
      <c r="G47" s="24">
        <f>E47-F47</f>
        <v>2598750</v>
      </c>
      <c r="H47" s="24">
        <f>ROUND(G47*18%,0)</f>
        <v>467775</v>
      </c>
      <c r="I47" s="24">
        <f>G47+H47</f>
        <v>3066525</v>
      </c>
      <c r="J47" s="24">
        <f>ROUND(G47*$J$6,0)</f>
        <v>51975</v>
      </c>
      <c r="K47" s="24">
        <f>ROUND(G47*5%,0)</f>
        <v>129938</v>
      </c>
      <c r="L47" s="24">
        <f>H47</f>
        <v>467775</v>
      </c>
      <c r="M47" s="24">
        <f>G47*52%+41963</f>
        <v>1393313</v>
      </c>
      <c r="N47" s="24">
        <f>ROUND(I47-SUM(J47:M47),)</f>
        <v>1023524</v>
      </c>
      <c r="O47" s="97"/>
      <c r="P47" s="24">
        <v>2598750</v>
      </c>
      <c r="Q47" s="24">
        <v>1000000</v>
      </c>
      <c r="R47" s="24">
        <f>Q47*2%</f>
        <v>20000</v>
      </c>
      <c r="S47" s="24">
        <f>P47-SUM(Q47:Q50,0)</f>
        <v>98750</v>
      </c>
      <c r="T47" s="24">
        <f>Q47-R47</f>
        <v>980000</v>
      </c>
      <c r="U47" s="122" t="s">
        <v>233</v>
      </c>
      <c r="V47" s="24"/>
    </row>
    <row r="48" spans="1:93" x14ac:dyDescent="0.25">
      <c r="A48" s="120">
        <v>60645</v>
      </c>
      <c r="B48" s="120" t="s">
        <v>151</v>
      </c>
      <c r="C48" s="8"/>
      <c r="D48" s="121">
        <v>149</v>
      </c>
      <c r="E48" s="24">
        <f>L47</f>
        <v>467775</v>
      </c>
      <c r="F48" s="24"/>
      <c r="G48" s="24"/>
      <c r="H48" s="24"/>
      <c r="I48" s="24"/>
      <c r="J48" s="24"/>
      <c r="K48" s="24"/>
      <c r="L48" s="24"/>
      <c r="M48" s="24"/>
      <c r="N48" s="24">
        <f>E48</f>
        <v>467775</v>
      </c>
      <c r="O48" s="97"/>
      <c r="P48" s="24"/>
      <c r="Q48" s="24">
        <v>500000</v>
      </c>
      <c r="R48" s="24">
        <f>Q48*2%</f>
        <v>10000</v>
      </c>
      <c r="S48" s="24"/>
      <c r="T48" s="24">
        <f>Q48-R48</f>
        <v>490000</v>
      </c>
      <c r="U48" s="122" t="s">
        <v>234</v>
      </c>
      <c r="V48" s="24"/>
    </row>
    <row r="49" spans="1:93" x14ac:dyDescent="0.25">
      <c r="A49" s="120">
        <v>60645</v>
      </c>
      <c r="B49" s="120"/>
      <c r="C49" s="8"/>
      <c r="D49" s="121"/>
      <c r="E49" s="24"/>
      <c r="F49" s="24"/>
      <c r="G49" s="24">
        <f>E49-F49</f>
        <v>0</v>
      </c>
      <c r="H49" s="24">
        <f>ROUND(G49*18%,0)</f>
        <v>0</v>
      </c>
      <c r="I49" s="24">
        <f>G49+H49</f>
        <v>0</v>
      </c>
      <c r="J49" s="24">
        <f>ROUND(G49*$J$6,0)</f>
        <v>0</v>
      </c>
      <c r="K49" s="24">
        <f>ROUND(G49*5%,0)</f>
        <v>0</v>
      </c>
      <c r="L49" s="24">
        <f>H49</f>
        <v>0</v>
      </c>
      <c r="M49" s="24"/>
      <c r="N49" s="24">
        <f>ROUND(I49-SUM(J49:M49),)</f>
        <v>0</v>
      </c>
      <c r="O49" s="97"/>
      <c r="P49" s="24"/>
      <c r="Q49" s="24">
        <v>1000000</v>
      </c>
      <c r="R49" s="24">
        <f>Q49*2%</f>
        <v>20000</v>
      </c>
      <c r="S49" s="24"/>
      <c r="T49" s="24">
        <f>Q49-R49</f>
        <v>980000</v>
      </c>
      <c r="U49" s="122" t="s">
        <v>235</v>
      </c>
      <c r="V49" s="24"/>
    </row>
    <row r="50" spans="1:93" x14ac:dyDescent="0.25">
      <c r="A50" s="120">
        <v>60645</v>
      </c>
      <c r="B50" s="120"/>
      <c r="C50" s="8"/>
      <c r="D50" s="121"/>
      <c r="E50" s="24"/>
      <c r="F50" s="24"/>
      <c r="G50" s="24">
        <f>E50-F50</f>
        <v>0</v>
      </c>
      <c r="H50" s="24">
        <f>ROUND(G50*18%,0)</f>
        <v>0</v>
      </c>
      <c r="I50" s="24">
        <f>G50+H50</f>
        <v>0</v>
      </c>
      <c r="J50" s="24">
        <f>ROUND(G50*$J$6,0)</f>
        <v>0</v>
      </c>
      <c r="K50" s="24">
        <f>ROUND(G50*5%,0)</f>
        <v>0</v>
      </c>
      <c r="L50" s="24">
        <f>H50</f>
        <v>0</v>
      </c>
      <c r="M50" s="24"/>
      <c r="N50" s="24">
        <f>ROUND(I50-SUM(J50:M50),)</f>
        <v>0</v>
      </c>
      <c r="O50" s="97"/>
      <c r="P50" s="24"/>
      <c r="Q50" s="24"/>
      <c r="R50" s="24"/>
      <c r="S50" s="24"/>
      <c r="T50" s="24"/>
      <c r="U50" s="122"/>
      <c r="V50" s="24">
        <f>SUM(N47:N50)-SUM(T47:T50)</f>
        <v>-958701</v>
      </c>
    </row>
    <row r="51" spans="1:93" s="63" customFormat="1" x14ac:dyDescent="0.25">
      <c r="A51" s="124"/>
      <c r="B51" s="124"/>
      <c r="C51" s="65"/>
      <c r="D51" s="125"/>
      <c r="E51" s="82"/>
      <c r="F51" s="82"/>
      <c r="G51" s="82"/>
      <c r="H51" s="82"/>
      <c r="I51" s="82"/>
      <c r="J51" s="82"/>
      <c r="K51" s="82"/>
      <c r="L51" s="82"/>
      <c r="M51" s="82"/>
      <c r="N51" s="82"/>
      <c r="O51" s="99">
        <f>A52</f>
        <v>60646</v>
      </c>
      <c r="P51" s="82"/>
      <c r="Q51" s="82"/>
      <c r="R51" s="82"/>
      <c r="S51" s="82"/>
      <c r="T51" s="82"/>
      <c r="U51" s="126"/>
      <c r="V51" s="82"/>
      <c r="W51" s="14"/>
      <c r="X51" s="14"/>
      <c r="Y51" s="14"/>
      <c r="Z51" s="14"/>
      <c r="AA51" s="14"/>
      <c r="AB51" s="14"/>
      <c r="AC51" s="14"/>
      <c r="AD51" s="14"/>
      <c r="AE51" s="14"/>
      <c r="AF51" s="14"/>
      <c r="AG51" s="14"/>
      <c r="AH51" s="14"/>
      <c r="AI51" s="14"/>
      <c r="AJ51" s="14"/>
      <c r="AK51" s="14"/>
      <c r="AL51" s="14"/>
      <c r="AM51" s="14"/>
      <c r="AN51" s="14"/>
      <c r="AO51" s="14"/>
      <c r="AP51" s="14"/>
      <c r="AQ51" s="14"/>
      <c r="AR51" s="14"/>
      <c r="AS51" s="14"/>
      <c r="AT51" s="14"/>
      <c r="AU51" s="14"/>
      <c r="AV51" s="14"/>
      <c r="AW51" s="14"/>
      <c r="AX51" s="14"/>
      <c r="AY51" s="14"/>
      <c r="AZ51" s="14"/>
      <c r="BA51" s="14"/>
      <c r="BB51" s="14"/>
      <c r="BC51" s="14"/>
      <c r="BD51" s="14"/>
      <c r="BE51" s="14"/>
      <c r="BF51" s="14"/>
      <c r="BG51" s="14"/>
      <c r="BH51" s="14"/>
      <c r="BI51" s="14"/>
      <c r="BJ51" s="14"/>
      <c r="BK51" s="14"/>
      <c r="BL51" s="14"/>
      <c r="BM51" s="14"/>
      <c r="BN51" s="14"/>
      <c r="BO51" s="14"/>
      <c r="BP51" s="14"/>
      <c r="BQ51" s="14"/>
      <c r="BR51" s="14"/>
      <c r="BS51" s="14"/>
      <c r="BT51" s="14"/>
      <c r="BU51" s="14"/>
      <c r="BV51" s="14"/>
      <c r="BW51" s="14"/>
      <c r="BX51" s="14"/>
      <c r="BY51" s="14"/>
      <c r="BZ51" s="14"/>
      <c r="CA51" s="14"/>
      <c r="CB51" s="14"/>
      <c r="CC51" s="14"/>
      <c r="CD51" s="14"/>
      <c r="CE51" s="14"/>
      <c r="CF51" s="14"/>
      <c r="CG51" s="14"/>
      <c r="CH51" s="14"/>
      <c r="CI51" s="14"/>
      <c r="CJ51" s="14"/>
      <c r="CK51" s="14"/>
      <c r="CL51" s="14"/>
      <c r="CM51" s="14"/>
      <c r="CN51" s="14"/>
      <c r="CO51" s="14"/>
    </row>
    <row r="52" spans="1:93" ht="28.5" x14ac:dyDescent="0.25">
      <c r="A52" s="120">
        <v>60646</v>
      </c>
      <c r="B52" s="120" t="s">
        <v>173</v>
      </c>
      <c r="C52" s="8"/>
      <c r="D52" s="121"/>
      <c r="E52" s="24"/>
      <c r="F52" s="24"/>
      <c r="G52" s="24">
        <f t="shared" ref="G52:G57" si="2">E52-F52</f>
        <v>0</v>
      </c>
      <c r="H52" s="24">
        <f t="shared" ref="H52:H57" si="3">ROUND(G52*18%,0)</f>
        <v>0</v>
      </c>
      <c r="I52" s="24">
        <f t="shared" ref="I52:I57" si="4">G52+H52</f>
        <v>0</v>
      </c>
      <c r="J52" s="24">
        <f t="shared" ref="J52:J57" si="5">ROUND(G52*$J$6,0)</f>
        <v>0</v>
      </c>
      <c r="K52" s="24">
        <f t="shared" ref="K52:K57" si="6">ROUND(G52*5%,0)</f>
        <v>0</v>
      </c>
      <c r="L52" s="24">
        <f t="shared" ref="L52:L57" si="7">H52</f>
        <v>0</v>
      </c>
      <c r="M52" s="24"/>
      <c r="N52" s="24">
        <f t="shared" ref="N52:N57" si="8">ROUND(I52-SUM(J52:M52),)</f>
        <v>0</v>
      </c>
      <c r="O52" s="97"/>
      <c r="P52" s="24">
        <v>3960000</v>
      </c>
      <c r="Q52" s="24">
        <v>1000000</v>
      </c>
      <c r="R52" s="24">
        <f>Q52*2%</f>
        <v>20000</v>
      </c>
      <c r="S52" s="24">
        <f>P52-SUM(Q52:Q57,0)</f>
        <v>-840000</v>
      </c>
      <c r="T52" s="24">
        <f>Q52-R52</f>
        <v>980000</v>
      </c>
      <c r="U52" s="122" t="s">
        <v>236</v>
      </c>
      <c r="V52" s="24"/>
    </row>
    <row r="53" spans="1:93" x14ac:dyDescent="0.25">
      <c r="A53" s="120">
        <v>60646</v>
      </c>
      <c r="B53" s="120"/>
      <c r="C53" s="8"/>
      <c r="D53" s="121"/>
      <c r="E53" s="24"/>
      <c r="F53" s="24"/>
      <c r="G53" s="24">
        <f t="shared" si="2"/>
        <v>0</v>
      </c>
      <c r="H53" s="24">
        <f t="shared" si="3"/>
        <v>0</v>
      </c>
      <c r="I53" s="24">
        <f t="shared" si="4"/>
        <v>0</v>
      </c>
      <c r="J53" s="24">
        <f t="shared" si="5"/>
        <v>0</v>
      </c>
      <c r="K53" s="24">
        <f t="shared" si="6"/>
        <v>0</v>
      </c>
      <c r="L53" s="24">
        <f t="shared" si="7"/>
        <v>0</v>
      </c>
      <c r="M53" s="24"/>
      <c r="N53" s="24">
        <f t="shared" si="8"/>
        <v>0</v>
      </c>
      <c r="O53" s="97"/>
      <c r="P53" s="24"/>
      <c r="Q53" s="24">
        <v>1000000</v>
      </c>
      <c r="R53" s="24">
        <f>Q53*2%</f>
        <v>20000</v>
      </c>
      <c r="S53" s="24"/>
      <c r="T53" s="24">
        <f>Q53-R53</f>
        <v>980000</v>
      </c>
      <c r="U53" s="122" t="s">
        <v>237</v>
      </c>
      <c r="V53" s="24"/>
    </row>
    <row r="54" spans="1:93" x14ac:dyDescent="0.25">
      <c r="A54" s="120">
        <v>60646</v>
      </c>
      <c r="B54" s="120"/>
      <c r="C54" s="8"/>
      <c r="D54" s="121"/>
      <c r="E54" s="24"/>
      <c r="F54" s="24"/>
      <c r="G54" s="24">
        <f t="shared" si="2"/>
        <v>0</v>
      </c>
      <c r="H54" s="24">
        <f t="shared" si="3"/>
        <v>0</v>
      </c>
      <c r="I54" s="24">
        <f t="shared" si="4"/>
        <v>0</v>
      </c>
      <c r="J54" s="24">
        <f t="shared" si="5"/>
        <v>0</v>
      </c>
      <c r="K54" s="24">
        <f t="shared" si="6"/>
        <v>0</v>
      </c>
      <c r="L54" s="24">
        <f t="shared" si="7"/>
        <v>0</v>
      </c>
      <c r="M54" s="24"/>
      <c r="N54" s="24">
        <f t="shared" si="8"/>
        <v>0</v>
      </c>
      <c r="O54" s="97"/>
      <c r="P54" s="24"/>
      <c r="Q54" s="24">
        <v>1000000</v>
      </c>
      <c r="R54" s="24">
        <f>Q54*2%</f>
        <v>20000</v>
      </c>
      <c r="S54" s="24"/>
      <c r="T54" s="24">
        <f>Q54-R54</f>
        <v>980000</v>
      </c>
      <c r="U54" s="122" t="s">
        <v>238</v>
      </c>
      <c r="V54" s="24"/>
    </row>
    <row r="55" spans="1:93" x14ac:dyDescent="0.25">
      <c r="A55" s="120">
        <v>60646</v>
      </c>
      <c r="B55" s="120"/>
      <c r="C55" s="8"/>
      <c r="D55" s="121"/>
      <c r="E55" s="24"/>
      <c r="F55" s="24"/>
      <c r="G55" s="24">
        <f t="shared" si="2"/>
        <v>0</v>
      </c>
      <c r="H55" s="24">
        <f t="shared" si="3"/>
        <v>0</v>
      </c>
      <c r="I55" s="24">
        <f t="shared" si="4"/>
        <v>0</v>
      </c>
      <c r="J55" s="24">
        <f t="shared" si="5"/>
        <v>0</v>
      </c>
      <c r="K55" s="24">
        <f t="shared" si="6"/>
        <v>0</v>
      </c>
      <c r="L55" s="24">
        <f t="shared" si="7"/>
        <v>0</v>
      </c>
      <c r="M55" s="24"/>
      <c r="N55" s="24">
        <f t="shared" si="8"/>
        <v>0</v>
      </c>
      <c r="O55" s="97"/>
      <c r="P55" s="24"/>
      <c r="Q55" s="24">
        <v>800000</v>
      </c>
      <c r="R55" s="24">
        <f>Q55*2%</f>
        <v>16000</v>
      </c>
      <c r="S55" s="24"/>
      <c r="T55" s="24">
        <f>Q55-R55</f>
        <v>784000</v>
      </c>
      <c r="U55" s="122" t="s">
        <v>239</v>
      </c>
      <c r="V55" s="24"/>
    </row>
    <row r="56" spans="1:93" x14ac:dyDescent="0.25">
      <c r="A56" s="120">
        <v>60646</v>
      </c>
      <c r="B56" s="120"/>
      <c r="C56" s="8"/>
      <c r="D56" s="121"/>
      <c r="E56" s="24"/>
      <c r="F56" s="24"/>
      <c r="G56" s="24">
        <f t="shared" si="2"/>
        <v>0</v>
      </c>
      <c r="H56" s="24">
        <f t="shared" si="3"/>
        <v>0</v>
      </c>
      <c r="I56" s="24">
        <f t="shared" si="4"/>
        <v>0</v>
      </c>
      <c r="J56" s="24">
        <f t="shared" si="5"/>
        <v>0</v>
      </c>
      <c r="K56" s="24">
        <f t="shared" si="6"/>
        <v>0</v>
      </c>
      <c r="L56" s="24">
        <f t="shared" si="7"/>
        <v>0</v>
      </c>
      <c r="M56" s="24"/>
      <c r="N56" s="24">
        <f t="shared" si="8"/>
        <v>0</v>
      </c>
      <c r="O56" s="97"/>
      <c r="P56" s="24"/>
      <c r="Q56" s="24">
        <v>1000000</v>
      </c>
      <c r="R56" s="24">
        <f>Q56*2%</f>
        <v>20000</v>
      </c>
      <c r="S56" s="24"/>
      <c r="T56" s="24">
        <v>980000</v>
      </c>
      <c r="U56" s="122" t="s">
        <v>240</v>
      </c>
      <c r="V56" s="24"/>
    </row>
    <row r="57" spans="1:93" x14ac:dyDescent="0.25">
      <c r="A57" s="120">
        <v>60646</v>
      </c>
      <c r="B57" s="120"/>
      <c r="C57" s="8"/>
      <c r="D57" s="121"/>
      <c r="E57" s="24"/>
      <c r="F57" s="24"/>
      <c r="G57" s="24">
        <f t="shared" si="2"/>
        <v>0</v>
      </c>
      <c r="H57" s="24">
        <f t="shared" si="3"/>
        <v>0</v>
      </c>
      <c r="I57" s="24">
        <f t="shared" si="4"/>
        <v>0</v>
      </c>
      <c r="J57" s="24">
        <f t="shared" si="5"/>
        <v>0</v>
      </c>
      <c r="K57" s="24">
        <f t="shared" si="6"/>
        <v>0</v>
      </c>
      <c r="L57" s="24">
        <f t="shared" si="7"/>
        <v>0</v>
      </c>
      <c r="M57" s="24"/>
      <c r="N57" s="24">
        <f t="shared" si="8"/>
        <v>0</v>
      </c>
      <c r="O57" s="97"/>
      <c r="P57" s="24"/>
      <c r="Q57" s="24"/>
      <c r="R57" s="24"/>
      <c r="S57" s="24"/>
      <c r="T57" s="24"/>
      <c r="U57" s="122"/>
      <c r="V57" s="24">
        <f>SUM(N52:N57)-SUM(T52:T57)</f>
        <v>-4704000</v>
      </c>
    </row>
    <row r="58" spans="1:93" s="63" customFormat="1" x14ac:dyDescent="0.25">
      <c r="A58" s="124"/>
      <c r="B58" s="124"/>
      <c r="C58" s="65"/>
      <c r="D58" s="125"/>
      <c r="E58" s="82"/>
      <c r="F58" s="82"/>
      <c r="G58" s="82"/>
      <c r="H58" s="82"/>
      <c r="I58" s="82"/>
      <c r="J58" s="82"/>
      <c r="K58" s="82"/>
      <c r="L58" s="82"/>
      <c r="M58" s="82"/>
      <c r="N58" s="82"/>
      <c r="O58" s="99">
        <f>A59</f>
        <v>60647</v>
      </c>
      <c r="P58" s="82"/>
      <c r="Q58" s="82"/>
      <c r="R58" s="82"/>
      <c r="S58" s="82"/>
      <c r="T58" s="82"/>
      <c r="U58" s="126"/>
      <c r="V58" s="82"/>
      <c r="W58" s="14"/>
      <c r="X58" s="14"/>
      <c r="Y58" s="14"/>
      <c r="Z58" s="14"/>
      <c r="AA58" s="14"/>
      <c r="AB58" s="14"/>
      <c r="AC58" s="14"/>
      <c r="AD58" s="14"/>
      <c r="AE58" s="14"/>
      <c r="AF58" s="14"/>
      <c r="AG58" s="14"/>
      <c r="AH58" s="14"/>
      <c r="AI58" s="14"/>
      <c r="AJ58" s="14"/>
      <c r="AK58" s="14"/>
      <c r="AL58" s="14"/>
      <c r="AM58" s="14"/>
      <c r="AN58" s="14"/>
      <c r="AO58" s="14"/>
      <c r="AP58" s="14"/>
      <c r="AQ58" s="14"/>
      <c r="AR58" s="14"/>
      <c r="AS58" s="14"/>
      <c r="AT58" s="14"/>
      <c r="AU58" s="14"/>
      <c r="AV58" s="14"/>
      <c r="AW58" s="14"/>
      <c r="AX58" s="14"/>
      <c r="AY58" s="14"/>
      <c r="AZ58" s="14"/>
      <c r="BA58" s="14"/>
      <c r="BB58" s="14"/>
      <c r="BC58" s="14"/>
      <c r="BD58" s="14"/>
      <c r="BE58" s="14"/>
      <c r="BF58" s="14"/>
      <c r="BG58" s="14"/>
      <c r="BH58" s="14"/>
      <c r="BI58" s="14"/>
      <c r="BJ58" s="14"/>
      <c r="BK58" s="14"/>
      <c r="BL58" s="14"/>
      <c r="BM58" s="14"/>
      <c r="BN58" s="14"/>
      <c r="BO58" s="14"/>
      <c r="BP58" s="14"/>
      <c r="BQ58" s="14"/>
      <c r="BR58" s="14"/>
      <c r="BS58" s="14"/>
      <c r="BT58" s="14"/>
      <c r="BU58" s="14"/>
      <c r="BV58" s="14"/>
      <c r="BW58" s="14"/>
      <c r="BX58" s="14"/>
      <c r="BY58" s="14"/>
      <c r="BZ58" s="14"/>
      <c r="CA58" s="14"/>
      <c r="CB58" s="14"/>
      <c r="CC58" s="14"/>
      <c r="CD58" s="14"/>
      <c r="CE58" s="14"/>
      <c r="CF58" s="14"/>
      <c r="CG58" s="14"/>
      <c r="CH58" s="14"/>
      <c r="CI58" s="14"/>
      <c r="CJ58" s="14"/>
      <c r="CK58" s="14"/>
      <c r="CL58" s="14"/>
      <c r="CM58" s="14"/>
      <c r="CN58" s="14"/>
      <c r="CO58" s="14"/>
    </row>
    <row r="59" spans="1:93" ht="28.5" x14ac:dyDescent="0.25">
      <c r="A59" s="120">
        <v>60647</v>
      </c>
      <c r="B59" s="120" t="s">
        <v>174</v>
      </c>
      <c r="C59" s="8"/>
      <c r="D59" s="121"/>
      <c r="E59" s="24"/>
      <c r="F59" s="24"/>
      <c r="G59" s="24">
        <f>E59-F59</f>
        <v>0</v>
      </c>
      <c r="H59" s="24">
        <f>ROUND(G59*18%,0)</f>
        <v>0</v>
      </c>
      <c r="I59" s="24">
        <f>G59+H59</f>
        <v>0</v>
      </c>
      <c r="J59" s="24">
        <f>ROUND(G59*$J$6,0)</f>
        <v>0</v>
      </c>
      <c r="K59" s="24">
        <f>ROUND(G59*5%,0)</f>
        <v>0</v>
      </c>
      <c r="L59" s="24">
        <f>H59</f>
        <v>0</v>
      </c>
      <c r="M59" s="24"/>
      <c r="N59" s="24">
        <f>ROUND(I59-SUM(J59:M59),)</f>
        <v>0</v>
      </c>
      <c r="O59" s="97"/>
      <c r="P59" s="24">
        <v>1960000</v>
      </c>
      <c r="Q59" s="24">
        <v>500000</v>
      </c>
      <c r="R59" s="24">
        <f>Q59*2%</f>
        <v>10000</v>
      </c>
      <c r="S59" s="24">
        <f>P59-SUM(Q59:Q62,0)</f>
        <v>110000</v>
      </c>
      <c r="T59" s="24">
        <f>Q59-R59</f>
        <v>490000</v>
      </c>
      <c r="U59" s="122" t="s">
        <v>241</v>
      </c>
      <c r="V59" s="24"/>
    </row>
    <row r="60" spans="1:93" x14ac:dyDescent="0.25">
      <c r="A60" s="120">
        <v>60647</v>
      </c>
      <c r="B60" s="120"/>
      <c r="C60" s="8"/>
      <c r="D60" s="121"/>
      <c r="E60" s="24"/>
      <c r="F60" s="24"/>
      <c r="G60" s="24">
        <f>E60-F60</f>
        <v>0</v>
      </c>
      <c r="H60" s="24">
        <f>ROUND(G60*18%,0)</f>
        <v>0</v>
      </c>
      <c r="I60" s="24">
        <f>G60+H60</f>
        <v>0</v>
      </c>
      <c r="J60" s="24">
        <f>ROUND(G60*$J$6,0)</f>
        <v>0</v>
      </c>
      <c r="K60" s="24">
        <f>ROUND(G60*5%,0)</f>
        <v>0</v>
      </c>
      <c r="L60" s="24">
        <f>H60</f>
        <v>0</v>
      </c>
      <c r="M60" s="24"/>
      <c r="N60" s="24">
        <f>ROUND(I60-SUM(J60:M60),)</f>
        <v>0</v>
      </c>
      <c r="O60" s="97"/>
      <c r="P60" s="24"/>
      <c r="Q60" s="24">
        <v>500000</v>
      </c>
      <c r="R60" s="24">
        <f>Q60*2%</f>
        <v>10000</v>
      </c>
      <c r="S60" s="24"/>
      <c r="T60" s="24">
        <f>Q60-R60</f>
        <v>490000</v>
      </c>
      <c r="U60" s="122" t="s">
        <v>242</v>
      </c>
      <c r="V60" s="24"/>
    </row>
    <row r="61" spans="1:93" x14ac:dyDescent="0.25">
      <c r="A61" s="120">
        <v>60647</v>
      </c>
      <c r="B61" s="120"/>
      <c r="C61" s="8"/>
      <c r="D61" s="121"/>
      <c r="E61" s="24"/>
      <c r="F61" s="24"/>
      <c r="G61" s="24">
        <f>E61-F61</f>
        <v>0</v>
      </c>
      <c r="H61" s="24">
        <f>ROUND(G61*18%,0)</f>
        <v>0</v>
      </c>
      <c r="I61" s="24">
        <f>G61+H61</f>
        <v>0</v>
      </c>
      <c r="J61" s="24">
        <f>ROUND(G61*$J$6,0)</f>
        <v>0</v>
      </c>
      <c r="K61" s="24">
        <f>ROUND(G61*5%,0)</f>
        <v>0</v>
      </c>
      <c r="L61" s="24">
        <f>H61</f>
        <v>0</v>
      </c>
      <c r="M61" s="24"/>
      <c r="N61" s="24">
        <f>ROUND(I61-SUM(J61:M61),)</f>
        <v>0</v>
      </c>
      <c r="O61" s="97"/>
      <c r="P61" s="24"/>
      <c r="Q61" s="24">
        <v>350000</v>
      </c>
      <c r="R61" s="24">
        <f>Q61*2%</f>
        <v>7000</v>
      </c>
      <c r="S61" s="24"/>
      <c r="T61" s="24">
        <f>Q61-R61</f>
        <v>343000</v>
      </c>
      <c r="U61" s="122" t="s">
        <v>243</v>
      </c>
      <c r="V61" s="24">
        <f>SUM(N59:N61)-SUM(T59:T61)</f>
        <v>-1323000</v>
      </c>
    </row>
    <row r="62" spans="1:93" x14ac:dyDescent="0.25">
      <c r="A62" s="120">
        <v>60647</v>
      </c>
      <c r="B62" s="120"/>
      <c r="C62" s="8"/>
      <c r="D62" s="121"/>
      <c r="E62" s="24"/>
      <c r="F62" s="24"/>
      <c r="G62" s="24"/>
      <c r="H62" s="24"/>
      <c r="I62" s="24"/>
      <c r="J62" s="24"/>
      <c r="K62" s="24"/>
      <c r="L62" s="24"/>
      <c r="M62" s="24"/>
      <c r="N62" s="24"/>
      <c r="O62" s="97"/>
      <c r="P62" s="24"/>
      <c r="Q62" s="24">
        <v>500000</v>
      </c>
      <c r="R62" s="24">
        <f>Q62*2%</f>
        <v>10000</v>
      </c>
      <c r="S62" s="24"/>
      <c r="T62" s="24">
        <v>490000</v>
      </c>
      <c r="U62" s="122" t="s">
        <v>244</v>
      </c>
      <c r="V62" s="24"/>
    </row>
    <row r="63" spans="1:93" x14ac:dyDescent="0.25">
      <c r="A63" s="124"/>
      <c r="B63" s="124"/>
      <c r="C63" s="65"/>
      <c r="D63" s="125"/>
      <c r="E63" s="82"/>
      <c r="F63" s="82"/>
      <c r="G63" s="82"/>
      <c r="H63" s="82"/>
      <c r="I63" s="82"/>
      <c r="J63" s="82"/>
      <c r="K63" s="82"/>
      <c r="L63" s="82"/>
      <c r="M63" s="82"/>
      <c r="N63" s="82"/>
      <c r="O63" s="99">
        <f>A64</f>
        <v>62249</v>
      </c>
      <c r="P63" s="82"/>
      <c r="Q63" s="82"/>
      <c r="R63" s="82"/>
      <c r="S63" s="82"/>
      <c r="T63" s="82"/>
      <c r="U63" s="126"/>
      <c r="V63" s="82"/>
    </row>
    <row r="64" spans="1:93" x14ac:dyDescent="0.25">
      <c r="A64" s="120">
        <v>62249</v>
      </c>
      <c r="B64" s="120" t="s">
        <v>175</v>
      </c>
      <c r="C64" s="8">
        <v>45506</v>
      </c>
      <c r="D64" s="121">
        <v>72</v>
      </c>
      <c r="E64" s="24">
        <v>2475000</v>
      </c>
      <c r="F64" s="24"/>
      <c r="G64" s="24">
        <f>E64-F64</f>
        <v>2475000</v>
      </c>
      <c r="H64" s="24">
        <f>ROUND(G64*18%,0)</f>
        <v>445500</v>
      </c>
      <c r="I64" s="24">
        <f>G64+H64</f>
        <v>2920500</v>
      </c>
      <c r="J64" s="24">
        <f>ROUND(G64*$J$6,0)</f>
        <v>49500</v>
      </c>
      <c r="K64" s="24">
        <f>ROUND(G64*5%,0)</f>
        <v>123750</v>
      </c>
      <c r="L64" s="24">
        <f>H64</f>
        <v>445500</v>
      </c>
      <c r="M64" s="24">
        <f>E64*15.5%</f>
        <v>383625</v>
      </c>
      <c r="N64" s="24">
        <f>ROUND(I64-SUM(J64:M64),)</f>
        <v>1918125</v>
      </c>
      <c r="O64" s="97"/>
      <c r="P64" s="24">
        <v>2475000</v>
      </c>
      <c r="Q64" s="24">
        <v>1500000</v>
      </c>
      <c r="R64" s="24">
        <f>Q64*2%</f>
        <v>30000</v>
      </c>
      <c r="S64" s="24">
        <f>P64-SUM(Q64:Q66,0)</f>
        <v>175000</v>
      </c>
      <c r="T64" s="24">
        <f>Q64-R64</f>
        <v>1470000</v>
      </c>
      <c r="U64" s="122" t="s">
        <v>245</v>
      </c>
      <c r="V64" s="24"/>
    </row>
    <row r="65" spans="1:57" x14ac:dyDescent="0.25">
      <c r="A65" s="120">
        <v>62249</v>
      </c>
      <c r="B65" s="120" t="s">
        <v>151</v>
      </c>
      <c r="C65" s="8"/>
      <c r="D65" s="121"/>
      <c r="E65" s="24">
        <f>L64</f>
        <v>445500</v>
      </c>
      <c r="F65" s="24"/>
      <c r="G65" s="24"/>
      <c r="H65" s="24"/>
      <c r="I65" s="24"/>
      <c r="J65" s="24"/>
      <c r="K65" s="24"/>
      <c r="L65" s="24"/>
      <c r="M65" s="24"/>
      <c r="N65" s="24">
        <f>E65</f>
        <v>445500</v>
      </c>
      <c r="O65" s="97"/>
      <c r="P65" s="24"/>
      <c r="Q65" s="24">
        <v>800000</v>
      </c>
      <c r="R65" s="24">
        <f>Q65*2%</f>
        <v>16000</v>
      </c>
      <c r="S65" s="24"/>
      <c r="T65" s="24">
        <f>Q65-R65</f>
        <v>784000</v>
      </c>
      <c r="U65" s="122" t="s">
        <v>246</v>
      </c>
      <c r="V65" s="24"/>
    </row>
    <row r="66" spans="1:57" x14ac:dyDescent="0.25">
      <c r="A66" s="120">
        <v>62249</v>
      </c>
      <c r="B66" s="120"/>
      <c r="C66" s="8"/>
      <c r="D66" s="121"/>
      <c r="E66" s="24"/>
      <c r="F66" s="24"/>
      <c r="G66" s="24">
        <f>E66-F66</f>
        <v>0</v>
      </c>
      <c r="H66" s="24">
        <f>ROUND(G66*18%,0)</f>
        <v>0</v>
      </c>
      <c r="I66" s="24">
        <f>G66+H66</f>
        <v>0</v>
      </c>
      <c r="J66" s="24">
        <f>ROUND(G66*$J$6,0)</f>
        <v>0</v>
      </c>
      <c r="K66" s="24">
        <f>ROUND(G66*5%,0)</f>
        <v>0</v>
      </c>
      <c r="L66" s="24">
        <f>H66</f>
        <v>0</v>
      </c>
      <c r="M66" s="24"/>
      <c r="N66" s="24">
        <f>ROUND(I66-SUM(J66:M66),)</f>
        <v>0</v>
      </c>
      <c r="O66" s="97"/>
      <c r="P66" s="24"/>
      <c r="Q66" s="24"/>
      <c r="R66" s="24"/>
      <c r="S66" s="24"/>
      <c r="T66" s="24"/>
      <c r="U66" s="122"/>
      <c r="V66" s="24">
        <f>SUM(N64:N66)-SUM(T64:T66)</f>
        <v>109625</v>
      </c>
    </row>
    <row r="67" spans="1:57" x14ac:dyDescent="0.25">
      <c r="A67" s="124"/>
      <c r="B67" s="124"/>
      <c r="C67" s="65"/>
      <c r="D67" s="125"/>
      <c r="E67" s="82"/>
      <c r="F67" s="82"/>
      <c r="G67" s="82"/>
      <c r="H67" s="82"/>
      <c r="I67" s="82"/>
      <c r="J67" s="82"/>
      <c r="K67" s="82"/>
      <c r="L67" s="82"/>
      <c r="M67" s="82"/>
      <c r="N67" s="82"/>
      <c r="O67" s="99">
        <f>A68</f>
        <v>62251</v>
      </c>
      <c r="P67" s="82"/>
      <c r="Q67" s="82"/>
      <c r="R67" s="82"/>
      <c r="S67" s="82"/>
      <c r="T67" s="82"/>
      <c r="U67" s="126"/>
      <c r="V67" s="82"/>
    </row>
    <row r="68" spans="1:57" x14ac:dyDescent="0.25">
      <c r="A68" s="120">
        <v>62251</v>
      </c>
      <c r="B68" s="120" t="s">
        <v>176</v>
      </c>
      <c r="C68" s="8">
        <v>45677</v>
      </c>
      <c r="D68" s="121">
        <v>137</v>
      </c>
      <c r="E68" s="24">
        <v>1706250</v>
      </c>
      <c r="F68" s="24"/>
      <c r="G68" s="24">
        <f>E68-F68</f>
        <v>1706250</v>
      </c>
      <c r="H68" s="24">
        <f>ROUND(G68*18%,0)</f>
        <v>307125</v>
      </c>
      <c r="I68" s="24">
        <f>G68+H68</f>
        <v>2013375</v>
      </c>
      <c r="J68" s="24">
        <f>ROUND(G68*$J$6,0)</f>
        <v>34125</v>
      </c>
      <c r="K68" s="24">
        <f>ROUND(G68*5%,0)</f>
        <v>85313</v>
      </c>
      <c r="L68" s="24">
        <f>H68</f>
        <v>307125</v>
      </c>
      <c r="M68" s="24">
        <f>E68*55%</f>
        <v>938437.50000000012</v>
      </c>
      <c r="N68" s="24">
        <f>ROUND(I68-SUM(J68:M68),)</f>
        <v>648375</v>
      </c>
      <c r="O68" s="97"/>
      <c r="P68" s="24">
        <v>1706250</v>
      </c>
      <c r="Q68" s="24">
        <v>1000000</v>
      </c>
      <c r="R68" s="24">
        <f>Q68*2%</f>
        <v>20000</v>
      </c>
      <c r="S68" s="24">
        <f>P68-SUM(Q68:Q70,0)</f>
        <v>206250</v>
      </c>
      <c r="T68" s="24">
        <f>Q68-R68</f>
        <v>980000</v>
      </c>
      <c r="U68" s="122" t="s">
        <v>247</v>
      </c>
      <c r="V68" s="24"/>
    </row>
    <row r="69" spans="1:57" x14ac:dyDescent="0.25">
      <c r="A69" s="120">
        <v>62251</v>
      </c>
      <c r="B69" s="120" t="s">
        <v>151</v>
      </c>
      <c r="C69" s="8"/>
      <c r="D69" s="121"/>
      <c r="E69" s="24"/>
      <c r="F69" s="24"/>
      <c r="G69" s="24"/>
      <c r="H69" s="24"/>
      <c r="I69" s="24"/>
      <c r="J69" s="24"/>
      <c r="K69" s="24"/>
      <c r="L69" s="24"/>
      <c r="M69" s="24"/>
      <c r="N69" s="24">
        <f>E69</f>
        <v>0</v>
      </c>
      <c r="O69" s="97"/>
      <c r="P69" s="24"/>
      <c r="Q69" s="24">
        <v>500000</v>
      </c>
      <c r="R69" s="24">
        <f>Q69*2%</f>
        <v>10000</v>
      </c>
      <c r="S69" s="24"/>
      <c r="T69" s="24">
        <f>Q69-R69</f>
        <v>490000</v>
      </c>
      <c r="U69" s="122" t="s">
        <v>248</v>
      </c>
      <c r="V69" s="24"/>
    </row>
    <row r="70" spans="1:57" x14ac:dyDescent="0.25">
      <c r="A70" s="120">
        <v>62251</v>
      </c>
      <c r="B70" s="120"/>
      <c r="C70" s="8"/>
      <c r="D70" s="121"/>
      <c r="E70" s="24"/>
      <c r="F70" s="24"/>
      <c r="G70" s="24">
        <f>E70-F70</f>
        <v>0</v>
      </c>
      <c r="H70" s="24">
        <f>ROUND(G70*18%,0)</f>
        <v>0</v>
      </c>
      <c r="I70" s="24">
        <f>G70+H70</f>
        <v>0</v>
      </c>
      <c r="J70" s="24">
        <f>ROUND(G70*$J$6,0)</f>
        <v>0</v>
      </c>
      <c r="K70" s="24">
        <f>ROUND(G70*5%,0)</f>
        <v>0</v>
      </c>
      <c r="L70" s="24">
        <f>H70</f>
        <v>0</v>
      </c>
      <c r="M70" s="24"/>
      <c r="N70" s="24">
        <f>ROUND(I70-SUM(J70:M70),)</f>
        <v>0</v>
      </c>
      <c r="O70" s="97"/>
      <c r="P70" s="24"/>
      <c r="Q70" s="24"/>
      <c r="R70" s="24"/>
      <c r="S70" s="24"/>
      <c r="T70" s="24"/>
      <c r="U70" s="122"/>
      <c r="V70" s="24">
        <f>SUM(N68:N70)-SUM(T68:T70)</f>
        <v>-821625</v>
      </c>
    </row>
    <row r="71" spans="1:57" s="63" customFormat="1" x14ac:dyDescent="0.25">
      <c r="A71" s="124"/>
      <c r="B71" s="124"/>
      <c r="C71" s="65"/>
      <c r="D71" s="125"/>
      <c r="E71" s="82"/>
      <c r="F71" s="82"/>
      <c r="G71" s="82"/>
      <c r="H71" s="82"/>
      <c r="I71" s="82"/>
      <c r="J71" s="82"/>
      <c r="K71" s="82"/>
      <c r="L71" s="82"/>
      <c r="M71" s="82"/>
      <c r="N71" s="82"/>
      <c r="O71" s="99">
        <f>A72</f>
        <v>62252</v>
      </c>
      <c r="P71" s="82"/>
      <c r="Q71" s="82"/>
      <c r="R71" s="82"/>
      <c r="S71" s="82"/>
      <c r="T71" s="82"/>
      <c r="U71" s="126"/>
      <c r="V71" s="82"/>
      <c r="W71" s="14"/>
      <c r="X71" s="14"/>
      <c r="Y71" s="14"/>
      <c r="Z71" s="14"/>
      <c r="AA71" s="14"/>
      <c r="AB71" s="14"/>
      <c r="AC71" s="14"/>
      <c r="AD71" s="14"/>
      <c r="AE71" s="14"/>
      <c r="AF71" s="14"/>
      <c r="AG71" s="14"/>
      <c r="AH71" s="14"/>
      <c r="AI71" s="14"/>
      <c r="AJ71" s="14"/>
      <c r="AK71" s="14"/>
      <c r="AL71" s="14"/>
      <c r="AM71" s="14"/>
      <c r="AN71" s="14"/>
      <c r="AO71" s="14"/>
      <c r="AP71" s="14"/>
      <c r="AQ71" s="14"/>
      <c r="AR71" s="14"/>
      <c r="AS71" s="14"/>
      <c r="AT71" s="14"/>
      <c r="AU71" s="14"/>
      <c r="AV71" s="14"/>
      <c r="AW71" s="14"/>
      <c r="AX71" s="14"/>
      <c r="AY71" s="14"/>
      <c r="AZ71" s="14"/>
      <c r="BA71" s="14"/>
      <c r="BB71" s="14"/>
      <c r="BC71" s="14"/>
      <c r="BD71" s="14"/>
      <c r="BE71" s="14"/>
    </row>
    <row r="72" spans="1:57" ht="28.5" x14ac:dyDescent="0.25">
      <c r="A72" s="120">
        <v>62252</v>
      </c>
      <c r="B72" s="120" t="s">
        <v>177</v>
      </c>
      <c r="C72" s="8"/>
      <c r="D72" s="121"/>
      <c r="E72" s="24"/>
      <c r="F72" s="24"/>
      <c r="G72" s="24">
        <f>E72-F72</f>
        <v>0</v>
      </c>
      <c r="H72" s="24">
        <f>ROUND(G72*18%,0)</f>
        <v>0</v>
      </c>
      <c r="I72" s="24">
        <f>G72+H72</f>
        <v>0</v>
      </c>
      <c r="J72" s="24">
        <f>ROUND(G72*$J$6,0)</f>
        <v>0</v>
      </c>
      <c r="K72" s="24">
        <f>ROUND(G72*5%,0)</f>
        <v>0</v>
      </c>
      <c r="L72" s="24">
        <f>H72</f>
        <v>0</v>
      </c>
      <c r="M72" s="24"/>
      <c r="N72" s="24">
        <f>ROUND(I72-SUM(J72:M72),)</f>
        <v>0</v>
      </c>
      <c r="O72" s="97"/>
      <c r="P72" s="24">
        <v>3240000</v>
      </c>
      <c r="Q72" s="24">
        <v>1500000</v>
      </c>
      <c r="R72" s="24">
        <f>Q72*2%</f>
        <v>30000</v>
      </c>
      <c r="S72" s="24">
        <f>P72-SUM(Q72:Q74,0)</f>
        <v>140000</v>
      </c>
      <c r="T72" s="24">
        <v>1470000</v>
      </c>
      <c r="U72" s="122" t="s">
        <v>249</v>
      </c>
      <c r="V72" s="24"/>
    </row>
    <row r="73" spans="1:57" x14ac:dyDescent="0.25">
      <c r="A73" s="120">
        <v>62252</v>
      </c>
      <c r="B73" s="120"/>
      <c r="C73" s="8"/>
      <c r="D73" s="121"/>
      <c r="E73" s="24"/>
      <c r="F73" s="24"/>
      <c r="G73" s="24">
        <f>E73-F73</f>
        <v>0</v>
      </c>
      <c r="H73" s="24">
        <f>ROUND(G73*18%,0)</f>
        <v>0</v>
      </c>
      <c r="I73" s="24">
        <f>G73+H73</f>
        <v>0</v>
      </c>
      <c r="J73" s="24">
        <f>ROUND(G73*$J$6,0)</f>
        <v>0</v>
      </c>
      <c r="K73" s="24">
        <f>ROUND(G73*5%,0)</f>
        <v>0</v>
      </c>
      <c r="L73" s="24">
        <f>H73</f>
        <v>0</v>
      </c>
      <c r="M73" s="24"/>
      <c r="N73" s="24">
        <f>ROUND(I73-SUM(J73:M73),)</f>
        <v>0</v>
      </c>
      <c r="O73" s="97"/>
      <c r="P73" s="24"/>
      <c r="Q73" s="24">
        <v>600000</v>
      </c>
      <c r="R73" s="24">
        <f>Q73*2%</f>
        <v>12000</v>
      </c>
      <c r="S73" s="24"/>
      <c r="T73" s="24">
        <v>588000</v>
      </c>
      <c r="U73" s="122" t="s">
        <v>250</v>
      </c>
      <c r="V73" s="24"/>
    </row>
    <row r="74" spans="1:57" x14ac:dyDescent="0.25">
      <c r="A74" s="120">
        <v>62252</v>
      </c>
      <c r="B74" s="120"/>
      <c r="C74" s="8"/>
      <c r="D74" s="121"/>
      <c r="E74" s="24"/>
      <c r="F74" s="24"/>
      <c r="G74" s="24">
        <f>E74-F74</f>
        <v>0</v>
      </c>
      <c r="H74" s="24">
        <f>ROUND(G74*18%,0)</f>
        <v>0</v>
      </c>
      <c r="I74" s="24">
        <f>G74+H74</f>
        <v>0</v>
      </c>
      <c r="J74" s="24">
        <f>ROUND(G74*$J$6,0)</f>
        <v>0</v>
      </c>
      <c r="K74" s="24">
        <f>ROUND(G74*5%,0)</f>
        <v>0</v>
      </c>
      <c r="L74" s="24">
        <f>H74</f>
        <v>0</v>
      </c>
      <c r="M74" s="24"/>
      <c r="N74" s="24">
        <f>ROUND(I74-SUM(J74:M74),)</f>
        <v>0</v>
      </c>
      <c r="O74" s="97"/>
      <c r="P74" s="24"/>
      <c r="Q74" s="24">
        <v>1000000</v>
      </c>
      <c r="R74" s="24">
        <f>Q74*2%</f>
        <v>20000</v>
      </c>
      <c r="S74" s="24"/>
      <c r="T74" s="24">
        <v>980000</v>
      </c>
      <c r="U74" s="122" t="s">
        <v>251</v>
      </c>
      <c r="V74" s="24">
        <f>SUM(N72:N74)-SUM(T72:T74)</f>
        <v>-3038000</v>
      </c>
    </row>
    <row r="75" spans="1:57" s="63" customFormat="1" x14ac:dyDescent="0.25">
      <c r="A75" s="124"/>
      <c r="B75" s="124"/>
      <c r="C75" s="65"/>
      <c r="D75" s="125"/>
      <c r="E75" s="82"/>
      <c r="F75" s="82"/>
      <c r="G75" s="82"/>
      <c r="H75" s="82"/>
      <c r="I75" s="82"/>
      <c r="J75" s="82"/>
      <c r="K75" s="82"/>
      <c r="L75" s="82"/>
      <c r="M75" s="82"/>
      <c r="N75" s="82"/>
      <c r="O75" s="99">
        <f>A76</f>
        <v>62289</v>
      </c>
      <c r="P75" s="82"/>
      <c r="Q75" s="82"/>
      <c r="R75" s="82"/>
      <c r="S75" s="82"/>
      <c r="T75" s="82"/>
      <c r="U75" s="126"/>
      <c r="V75" s="82"/>
      <c r="W75" s="14"/>
      <c r="X75" s="14"/>
      <c r="Y75" s="14"/>
      <c r="Z75" s="14"/>
      <c r="AA75" s="14"/>
      <c r="AB75" s="14"/>
      <c r="AC75" s="14"/>
      <c r="AD75" s="14"/>
      <c r="AE75" s="14"/>
      <c r="AF75" s="14"/>
      <c r="AG75" s="14"/>
      <c r="AH75" s="14"/>
      <c r="AI75" s="14"/>
      <c r="AJ75" s="14"/>
      <c r="AK75" s="14"/>
      <c r="AL75" s="14"/>
      <c r="AM75" s="14"/>
      <c r="AN75" s="14"/>
      <c r="AO75" s="14"/>
      <c r="AP75" s="14"/>
      <c r="AQ75" s="14"/>
      <c r="AR75" s="14"/>
      <c r="AS75" s="14"/>
      <c r="AT75" s="14"/>
      <c r="AU75" s="14"/>
      <c r="AV75" s="14"/>
      <c r="AW75" s="14"/>
      <c r="AX75" s="14"/>
      <c r="AY75" s="14"/>
      <c r="AZ75" s="14"/>
      <c r="BA75" s="14"/>
      <c r="BB75" s="14"/>
      <c r="BC75" s="14"/>
      <c r="BD75" s="14"/>
      <c r="BE75" s="14"/>
    </row>
    <row r="76" spans="1:57" x14ac:dyDescent="0.25">
      <c r="A76" s="120">
        <v>62289</v>
      </c>
      <c r="B76" s="120" t="s">
        <v>178</v>
      </c>
      <c r="C76" s="8"/>
      <c r="D76" s="121"/>
      <c r="E76" s="24"/>
      <c r="F76" s="24"/>
      <c r="G76" s="24">
        <f>E76-F76</f>
        <v>0</v>
      </c>
      <c r="H76" s="24">
        <f>ROUND(G76*18%,0)</f>
        <v>0</v>
      </c>
      <c r="I76" s="24">
        <f>G76+H76</f>
        <v>0</v>
      </c>
      <c r="J76" s="24">
        <f>ROUND(G76*$J$6,0)</f>
        <v>0</v>
      </c>
      <c r="K76" s="24">
        <f>ROUND(G76*5%,0)</f>
        <v>0</v>
      </c>
      <c r="L76" s="24">
        <f>H76</f>
        <v>0</v>
      </c>
      <c r="M76" s="24"/>
      <c r="N76" s="24">
        <f>ROUND(I76-SUM(J76:M76),)</f>
        <v>0</v>
      </c>
      <c r="O76" s="97"/>
      <c r="P76" s="24">
        <v>2598750</v>
      </c>
      <c r="Q76" s="24">
        <v>1000000</v>
      </c>
      <c r="R76" s="24">
        <f>Q76*2%</f>
        <v>20000</v>
      </c>
      <c r="S76" s="24">
        <f>P76-SUM(Q76:Q78,0)</f>
        <v>-1250</v>
      </c>
      <c r="T76" s="24">
        <v>980000</v>
      </c>
      <c r="U76" s="122" t="s">
        <v>144</v>
      </c>
      <c r="V76" s="24"/>
    </row>
    <row r="77" spans="1:57" x14ac:dyDescent="0.25">
      <c r="A77" s="120">
        <v>62289</v>
      </c>
      <c r="B77" s="120"/>
      <c r="C77" s="8"/>
      <c r="D77" s="121"/>
      <c r="E77" s="24"/>
      <c r="F77" s="24"/>
      <c r="G77" s="24">
        <f>E77-F77</f>
        <v>0</v>
      </c>
      <c r="H77" s="24">
        <f>ROUND(G77*18%,0)</f>
        <v>0</v>
      </c>
      <c r="I77" s="24">
        <f>G77+H77</f>
        <v>0</v>
      </c>
      <c r="J77" s="24">
        <f>ROUND(G77*$J$6,0)</f>
        <v>0</v>
      </c>
      <c r="K77" s="24">
        <f>ROUND(G77*5%,0)</f>
        <v>0</v>
      </c>
      <c r="L77" s="24">
        <f>H77</f>
        <v>0</v>
      </c>
      <c r="M77" s="24"/>
      <c r="N77" s="24">
        <f>ROUND(I77-SUM(J77:M77),)</f>
        <v>0</v>
      </c>
      <c r="O77" s="97"/>
      <c r="P77" s="24"/>
      <c r="Q77" s="24">
        <v>600000</v>
      </c>
      <c r="R77" s="24">
        <f>Q77*2%</f>
        <v>12000</v>
      </c>
      <c r="S77" s="24"/>
      <c r="T77" s="24">
        <v>588000</v>
      </c>
      <c r="U77" s="122" t="s">
        <v>252</v>
      </c>
      <c r="V77" s="24"/>
    </row>
    <row r="78" spans="1:57" x14ac:dyDescent="0.25">
      <c r="A78" s="120">
        <v>62289</v>
      </c>
      <c r="B78" s="120"/>
      <c r="C78" s="8"/>
      <c r="D78" s="121"/>
      <c r="E78" s="24"/>
      <c r="F78" s="24"/>
      <c r="G78" s="24">
        <f>E78-F78</f>
        <v>0</v>
      </c>
      <c r="H78" s="24">
        <f>ROUND(G78*18%,0)</f>
        <v>0</v>
      </c>
      <c r="I78" s="24">
        <f>G78+H78</f>
        <v>0</v>
      </c>
      <c r="J78" s="24">
        <f>ROUND(G78*$J$6,0)</f>
        <v>0</v>
      </c>
      <c r="K78" s="24">
        <f>ROUND(G78*5%,0)</f>
        <v>0</v>
      </c>
      <c r="L78" s="24">
        <f>H78</f>
        <v>0</v>
      </c>
      <c r="M78" s="24"/>
      <c r="N78" s="24">
        <f>ROUND(I78-SUM(J78:M78),)</f>
        <v>0</v>
      </c>
      <c r="O78" s="97"/>
      <c r="P78" s="24"/>
      <c r="Q78" s="24">
        <v>1000000</v>
      </c>
      <c r="R78" s="24">
        <f>Q78*2%</f>
        <v>20000</v>
      </c>
      <c r="S78" s="24"/>
      <c r="T78" s="24">
        <v>980000</v>
      </c>
      <c r="U78" s="122" t="s">
        <v>253</v>
      </c>
      <c r="V78" s="24">
        <f>SUM(N76:N78)-SUM(T76:T78)</f>
        <v>-2548000</v>
      </c>
    </row>
    <row r="79" spans="1:57" s="63" customFormat="1" x14ac:dyDescent="0.25">
      <c r="A79" s="124"/>
      <c r="B79" s="124"/>
      <c r="C79" s="65"/>
      <c r="D79" s="125"/>
      <c r="E79" s="82"/>
      <c r="F79" s="82"/>
      <c r="G79" s="82"/>
      <c r="H79" s="82"/>
      <c r="I79" s="82"/>
      <c r="J79" s="82"/>
      <c r="K79" s="82"/>
      <c r="L79" s="82"/>
      <c r="M79" s="82"/>
      <c r="N79" s="82"/>
      <c r="O79" s="99">
        <f>A80</f>
        <v>62585</v>
      </c>
      <c r="P79" s="82"/>
      <c r="Q79" s="82"/>
      <c r="R79" s="82"/>
      <c r="S79" s="82"/>
      <c r="T79" s="82"/>
      <c r="U79" s="126"/>
      <c r="V79" s="82"/>
      <c r="W79" s="14"/>
      <c r="X79" s="14"/>
      <c r="Y79" s="14"/>
      <c r="Z79" s="14"/>
      <c r="AA79" s="14"/>
      <c r="AB79" s="14"/>
      <c r="AC79" s="14"/>
      <c r="AD79" s="14"/>
      <c r="AE79" s="14"/>
      <c r="AF79" s="14"/>
      <c r="AG79" s="14"/>
      <c r="AH79" s="14"/>
      <c r="AI79" s="14"/>
      <c r="AJ79" s="14"/>
      <c r="AK79" s="14"/>
      <c r="AL79" s="14"/>
      <c r="AM79" s="14"/>
      <c r="AN79" s="14"/>
      <c r="AO79" s="14"/>
      <c r="AP79" s="14"/>
      <c r="AQ79" s="14"/>
      <c r="AR79" s="14"/>
      <c r="AS79" s="14"/>
      <c r="AT79" s="14"/>
      <c r="AU79" s="14"/>
      <c r="AV79" s="14"/>
      <c r="AW79" s="14"/>
      <c r="AX79" s="14"/>
      <c r="AY79" s="14"/>
      <c r="AZ79" s="14"/>
      <c r="BA79" s="14"/>
      <c r="BB79" s="14"/>
      <c r="BC79" s="14"/>
      <c r="BD79" s="14"/>
      <c r="BE79" s="14"/>
    </row>
    <row r="80" spans="1:57" x14ac:dyDescent="0.25">
      <c r="A80" s="120">
        <v>62585</v>
      </c>
      <c r="B80" s="120" t="s">
        <v>179</v>
      </c>
      <c r="C80" s="8">
        <v>45062</v>
      </c>
      <c r="D80" s="121">
        <v>23</v>
      </c>
      <c r="E80" s="24">
        <v>2250000</v>
      </c>
      <c r="F80" s="24"/>
      <c r="G80" s="24">
        <f>E80-F80</f>
        <v>2250000</v>
      </c>
      <c r="H80" s="24">
        <f>ROUND(G80*18%,0)</f>
        <v>405000</v>
      </c>
      <c r="I80" s="24">
        <f>G80+H80</f>
        <v>2655000</v>
      </c>
      <c r="J80" s="24">
        <f>ROUND(G80*$J$6,0)</f>
        <v>45000</v>
      </c>
      <c r="K80" s="24">
        <f>ROUND(G80*5%,0)</f>
        <v>112500</v>
      </c>
      <c r="L80" s="24">
        <f>H80</f>
        <v>405000</v>
      </c>
      <c r="M80" s="24">
        <v>315000</v>
      </c>
      <c r="N80" s="24">
        <f>ROUND(I80-SUM(J80:M80),)</f>
        <v>1777500</v>
      </c>
      <c r="O80" s="97"/>
      <c r="P80" s="24">
        <v>2250000</v>
      </c>
      <c r="Q80" s="24">
        <v>1500000</v>
      </c>
      <c r="R80" s="24">
        <f>Q80*2%</f>
        <v>30000</v>
      </c>
      <c r="S80" s="24">
        <f>P80-SUM(Q80:Q82,0)</f>
        <v>50000</v>
      </c>
      <c r="T80" s="24">
        <v>1470000</v>
      </c>
      <c r="U80" s="122" t="s">
        <v>254</v>
      </c>
      <c r="V80" s="24"/>
    </row>
    <row r="81" spans="1:57" x14ac:dyDescent="0.25">
      <c r="A81" s="120">
        <v>62585</v>
      </c>
      <c r="B81" s="120" t="s">
        <v>148</v>
      </c>
      <c r="C81" s="8"/>
      <c r="D81" s="121">
        <v>23</v>
      </c>
      <c r="E81" s="24">
        <f>L80</f>
        <v>405000</v>
      </c>
      <c r="F81" s="24"/>
      <c r="G81" s="24"/>
      <c r="H81" s="24"/>
      <c r="I81" s="24"/>
      <c r="J81" s="24"/>
      <c r="K81" s="24"/>
      <c r="L81" s="24"/>
      <c r="M81" s="24"/>
      <c r="N81" s="24">
        <f>E81</f>
        <v>405000</v>
      </c>
      <c r="O81" s="97"/>
      <c r="P81" s="24"/>
      <c r="Q81" s="24">
        <v>200000</v>
      </c>
      <c r="R81" s="24">
        <f>Q81*2%</f>
        <v>4000</v>
      </c>
      <c r="S81" s="24"/>
      <c r="T81" s="24">
        <v>196000</v>
      </c>
      <c r="U81" s="122" t="s">
        <v>255</v>
      </c>
      <c r="V81" s="24"/>
    </row>
    <row r="82" spans="1:57" x14ac:dyDescent="0.25">
      <c r="A82" s="120">
        <v>62585</v>
      </c>
      <c r="B82" s="120"/>
      <c r="C82" s="8"/>
      <c r="D82" s="121"/>
      <c r="E82" s="24"/>
      <c r="F82" s="24"/>
      <c r="G82" s="24">
        <f>E82-F82</f>
        <v>0</v>
      </c>
      <c r="H82" s="24">
        <f>ROUND(G82*18%,0)</f>
        <v>0</v>
      </c>
      <c r="I82" s="24">
        <f>G82+H82</f>
        <v>0</v>
      </c>
      <c r="J82" s="24">
        <f>ROUND(G82*$J$6,0)</f>
        <v>0</v>
      </c>
      <c r="K82" s="24">
        <f>ROUND(G82*5%,0)</f>
        <v>0</v>
      </c>
      <c r="L82" s="24">
        <f>H82</f>
        <v>0</v>
      </c>
      <c r="M82" s="24"/>
      <c r="N82" s="24">
        <f>ROUND(I82-SUM(J82:M82),)</f>
        <v>0</v>
      </c>
      <c r="O82" s="97"/>
      <c r="P82" s="24"/>
      <c r="Q82" s="24">
        <v>500000</v>
      </c>
      <c r="R82" s="24">
        <f>Q82*2%</f>
        <v>10000</v>
      </c>
      <c r="S82" s="24"/>
      <c r="T82" s="24">
        <v>490000</v>
      </c>
      <c r="U82" s="122" t="s">
        <v>256</v>
      </c>
      <c r="V82" s="24">
        <f>SUM(N80:N82)-SUM(T80:T82)</f>
        <v>26500</v>
      </c>
    </row>
    <row r="83" spans="1:57" s="63" customFormat="1" x14ac:dyDescent="0.25">
      <c r="A83" s="124"/>
      <c r="B83" s="124"/>
      <c r="C83" s="65"/>
      <c r="D83" s="125"/>
      <c r="E83" s="82"/>
      <c r="F83" s="82"/>
      <c r="G83" s="82"/>
      <c r="H83" s="82"/>
      <c r="I83" s="82"/>
      <c r="J83" s="82"/>
      <c r="K83" s="82"/>
      <c r="L83" s="82"/>
      <c r="M83" s="82"/>
      <c r="N83" s="82"/>
      <c r="O83" s="99">
        <f>A84</f>
        <v>62587</v>
      </c>
      <c r="P83" s="82"/>
      <c r="Q83" s="82"/>
      <c r="R83" s="82"/>
      <c r="S83" s="82"/>
      <c r="T83" s="82"/>
      <c r="U83" s="126"/>
      <c r="V83" s="82"/>
      <c r="W83" s="14"/>
      <c r="X83" s="14"/>
      <c r="Y83" s="14"/>
      <c r="Z83" s="14"/>
      <c r="AA83" s="14"/>
      <c r="AB83" s="14"/>
      <c r="AC83" s="14"/>
      <c r="AD83" s="14"/>
      <c r="AE83" s="14"/>
      <c r="AF83" s="14"/>
      <c r="AG83" s="14"/>
      <c r="AH83" s="14"/>
      <c r="AI83" s="14"/>
      <c r="AJ83" s="14"/>
      <c r="AK83" s="14"/>
      <c r="AL83" s="14"/>
      <c r="AM83" s="14"/>
      <c r="AN83" s="14"/>
      <c r="AO83" s="14"/>
      <c r="AP83" s="14"/>
      <c r="AQ83" s="14"/>
      <c r="AR83" s="14"/>
      <c r="AS83" s="14"/>
      <c r="AT83" s="14"/>
      <c r="AU83" s="14"/>
      <c r="AV83" s="14"/>
      <c r="AW83" s="14"/>
      <c r="AX83" s="14"/>
      <c r="AY83" s="14"/>
      <c r="AZ83" s="14"/>
      <c r="BA83" s="14"/>
      <c r="BB83" s="14"/>
      <c r="BC83" s="14"/>
      <c r="BD83" s="14"/>
      <c r="BE83" s="14"/>
    </row>
    <row r="84" spans="1:57" x14ac:dyDescent="0.25">
      <c r="A84" s="120">
        <v>62587</v>
      </c>
      <c r="B84" s="120" t="s">
        <v>180</v>
      </c>
      <c r="C84" s="8">
        <v>45477</v>
      </c>
      <c r="D84" s="121">
        <v>50</v>
      </c>
      <c r="E84" s="24">
        <v>1706250</v>
      </c>
      <c r="F84" s="24"/>
      <c r="G84" s="24">
        <f>E84-F84</f>
        <v>1706250</v>
      </c>
      <c r="H84" s="24">
        <f>ROUND(G84*18%,0)</f>
        <v>307125</v>
      </c>
      <c r="I84" s="24">
        <f>G84+H84</f>
        <v>2013375</v>
      </c>
      <c r="J84" s="24">
        <f>ROUND(G84*$J$6,0)</f>
        <v>34125</v>
      </c>
      <c r="K84" s="24">
        <f>ROUND(G84*5%,0)</f>
        <v>85313</v>
      </c>
      <c r="L84" s="24">
        <f>H84</f>
        <v>307125</v>
      </c>
      <c r="M84" s="24">
        <f>G84*15.5%</f>
        <v>264468.75</v>
      </c>
      <c r="N84" s="24">
        <f>ROUND(I84-SUM(J84:M84),)</f>
        <v>1322343</v>
      </c>
      <c r="O84" s="97"/>
      <c r="P84" s="24">
        <v>1706250</v>
      </c>
      <c r="Q84" s="24">
        <v>1500000</v>
      </c>
      <c r="R84" s="24">
        <f>Q84*2%</f>
        <v>30000</v>
      </c>
      <c r="S84" s="24">
        <f>P84-SUM(Q84:Q86,0)</f>
        <v>206250</v>
      </c>
      <c r="T84" s="24">
        <v>1470000</v>
      </c>
      <c r="U84" s="122" t="s">
        <v>257</v>
      </c>
      <c r="V84" s="24"/>
    </row>
    <row r="85" spans="1:57" x14ac:dyDescent="0.25">
      <c r="A85" s="120">
        <v>62587</v>
      </c>
      <c r="B85" s="120" t="s">
        <v>151</v>
      </c>
      <c r="C85" s="8"/>
      <c r="D85" s="121">
        <v>50</v>
      </c>
      <c r="E85" s="24">
        <f>L84</f>
        <v>307125</v>
      </c>
      <c r="F85" s="24"/>
      <c r="G85" s="24"/>
      <c r="H85" s="24"/>
      <c r="I85" s="24"/>
      <c r="J85" s="24"/>
      <c r="K85" s="24"/>
      <c r="L85" s="24"/>
      <c r="M85" s="24"/>
      <c r="N85" s="24">
        <f>E85</f>
        <v>307125</v>
      </c>
      <c r="O85" s="97"/>
      <c r="P85" s="24"/>
      <c r="Q85" s="24"/>
      <c r="R85" s="24">
        <f>Q85*2%</f>
        <v>0</v>
      </c>
      <c r="S85" s="24"/>
      <c r="T85" s="24"/>
      <c r="U85" s="122"/>
      <c r="V85" s="24"/>
    </row>
    <row r="86" spans="1:57" x14ac:dyDescent="0.25">
      <c r="A86" s="120">
        <v>62587</v>
      </c>
      <c r="B86" s="120"/>
      <c r="C86" s="8"/>
      <c r="D86" s="121"/>
      <c r="E86" s="24"/>
      <c r="F86" s="24"/>
      <c r="G86" s="24">
        <f>E86-F86</f>
        <v>0</v>
      </c>
      <c r="H86" s="24">
        <f>ROUND(G86*18%,0)</f>
        <v>0</v>
      </c>
      <c r="I86" s="24">
        <f>G86+H86</f>
        <v>0</v>
      </c>
      <c r="J86" s="24">
        <f>ROUND(G86*$J$6,0)</f>
        <v>0</v>
      </c>
      <c r="K86" s="24">
        <f>ROUND(G86*5%,0)</f>
        <v>0</v>
      </c>
      <c r="L86" s="24">
        <f>H86</f>
        <v>0</v>
      </c>
      <c r="M86" s="24"/>
      <c r="N86" s="24">
        <f>ROUND(I86-SUM(J86:M86),)</f>
        <v>0</v>
      </c>
      <c r="O86" s="97"/>
      <c r="P86" s="24"/>
      <c r="Q86" s="24"/>
      <c r="R86" s="24">
        <f>Q86*2%</f>
        <v>0</v>
      </c>
      <c r="S86" s="24"/>
      <c r="T86" s="24"/>
      <c r="U86" s="122"/>
      <c r="V86" s="24">
        <f>SUM(N84:N86)-SUM(T84:T86)</f>
        <v>159468</v>
      </c>
    </row>
    <row r="87" spans="1:57" x14ac:dyDescent="0.25">
      <c r="A87" s="124"/>
      <c r="B87" s="124"/>
      <c r="C87" s="65"/>
      <c r="D87" s="125"/>
      <c r="E87" s="82"/>
      <c r="F87" s="82"/>
      <c r="G87" s="82"/>
      <c r="H87" s="82"/>
      <c r="I87" s="82"/>
      <c r="J87" s="82"/>
      <c r="K87" s="82"/>
      <c r="L87" s="82"/>
      <c r="M87" s="82"/>
      <c r="N87" s="82"/>
      <c r="O87" s="99">
        <f>A88</f>
        <v>65591</v>
      </c>
      <c r="P87" s="82"/>
      <c r="Q87" s="82"/>
      <c r="R87" s="82"/>
      <c r="S87" s="82"/>
      <c r="T87" s="82"/>
      <c r="U87" s="126"/>
      <c r="V87" s="82"/>
    </row>
    <row r="88" spans="1:57" x14ac:dyDescent="0.25">
      <c r="A88" s="120">
        <v>65591</v>
      </c>
      <c r="B88" s="120" t="s">
        <v>181</v>
      </c>
      <c r="C88" s="8"/>
      <c r="D88" s="121"/>
      <c r="E88" s="24"/>
      <c r="F88" s="24"/>
      <c r="G88" s="24">
        <f>E88-F88</f>
        <v>0</v>
      </c>
      <c r="H88" s="24">
        <f>ROUND(G88*18%,0)</f>
        <v>0</v>
      </c>
      <c r="I88" s="24">
        <f>G88+H88</f>
        <v>0</v>
      </c>
      <c r="J88" s="24">
        <f>ROUND(G88*$J$6,0)</f>
        <v>0</v>
      </c>
      <c r="K88" s="24">
        <f>ROUND(G88*5%,0)</f>
        <v>0</v>
      </c>
      <c r="L88" s="24">
        <f>H88</f>
        <v>0</v>
      </c>
      <c r="M88" s="24"/>
      <c r="N88" s="24">
        <f>ROUND(I88-SUM(J88:M88),)</f>
        <v>0</v>
      </c>
      <c r="O88" s="97"/>
      <c r="P88" s="24"/>
      <c r="Q88" s="24">
        <v>1500000</v>
      </c>
      <c r="R88" s="24">
        <f>Q88*2%</f>
        <v>30000</v>
      </c>
      <c r="S88" s="24">
        <f>P88-SUM(Q88:Q90,0)</f>
        <v>-2500000</v>
      </c>
      <c r="T88" s="24">
        <v>1470000</v>
      </c>
      <c r="U88" s="122" t="s">
        <v>258</v>
      </c>
      <c r="V88" s="24"/>
    </row>
    <row r="89" spans="1:57" x14ac:dyDescent="0.25">
      <c r="A89" s="120">
        <v>65591</v>
      </c>
      <c r="B89" s="129"/>
      <c r="C89" s="92"/>
      <c r="D89" s="132"/>
      <c r="E89" s="38"/>
      <c r="F89" s="24"/>
      <c r="G89" s="24">
        <f>E89-F89</f>
        <v>0</v>
      </c>
      <c r="H89" s="24">
        <f>ROUND(G89*18%,0)</f>
        <v>0</v>
      </c>
      <c r="I89" s="24">
        <f>G89+H89</f>
        <v>0</v>
      </c>
      <c r="J89" s="24">
        <f>ROUND(G89*$J$6,0)</f>
        <v>0</v>
      </c>
      <c r="K89" s="24">
        <f>ROUND(G89*5%,0)</f>
        <v>0</v>
      </c>
      <c r="L89" s="24">
        <f>H89</f>
        <v>0</v>
      </c>
      <c r="M89" s="24"/>
      <c r="N89" s="24">
        <f>ROUND(I89-SUM(J89:M89),)</f>
        <v>0</v>
      </c>
      <c r="O89" s="130"/>
      <c r="P89" s="38"/>
      <c r="Q89" s="38">
        <v>1000000</v>
      </c>
      <c r="R89" s="24">
        <f>Q89*2%</f>
        <v>20000</v>
      </c>
      <c r="S89" s="38"/>
      <c r="T89" s="38">
        <v>980000</v>
      </c>
      <c r="U89" s="122" t="s">
        <v>259</v>
      </c>
      <c r="V89" s="38"/>
    </row>
    <row r="90" spans="1:57" x14ac:dyDescent="0.15">
      <c r="A90" s="120">
        <v>65591</v>
      </c>
      <c r="B90" s="129"/>
      <c r="C90" s="92"/>
      <c r="D90" s="132"/>
      <c r="E90" s="38"/>
      <c r="F90" s="24"/>
      <c r="G90" s="24">
        <f>E90-F90</f>
        <v>0</v>
      </c>
      <c r="H90" s="24">
        <f>ROUND(G90*18%,0)</f>
        <v>0</v>
      </c>
      <c r="I90" s="24">
        <f>G90+H90</f>
        <v>0</v>
      </c>
      <c r="J90" s="24">
        <f>ROUND(G90*$J$6,0)</f>
        <v>0</v>
      </c>
      <c r="K90" s="24">
        <f>ROUND(G90*5%,0)</f>
        <v>0</v>
      </c>
      <c r="L90" s="24">
        <f>H90</f>
        <v>0</v>
      </c>
      <c r="M90" s="24"/>
      <c r="N90" s="24">
        <f>ROUND(I90-SUM(J90:M90),)</f>
        <v>0</v>
      </c>
      <c r="O90" s="130"/>
      <c r="P90" s="38"/>
      <c r="Q90" s="38"/>
      <c r="R90" s="24">
        <f>Q90*2%</f>
        <v>0</v>
      </c>
      <c r="S90" s="38"/>
      <c r="T90" s="38"/>
      <c r="U90" s="91"/>
      <c r="V90" s="38">
        <f>SUM(N88:N90)-SUM(T88:T90)</f>
        <v>-2450000</v>
      </c>
    </row>
    <row r="91" spans="1:57" x14ac:dyDescent="0.25">
      <c r="A91" s="124"/>
      <c r="B91" s="124"/>
      <c r="C91" s="65"/>
      <c r="D91" s="125"/>
      <c r="E91" s="82"/>
      <c r="F91" s="82"/>
      <c r="G91" s="82"/>
      <c r="H91" s="82"/>
      <c r="I91" s="82"/>
      <c r="J91" s="82"/>
      <c r="K91" s="82"/>
      <c r="L91" s="82"/>
      <c r="M91" s="82"/>
      <c r="N91" s="82"/>
      <c r="O91" s="99">
        <f>A92</f>
        <v>65605</v>
      </c>
      <c r="P91" s="82"/>
      <c r="Q91" s="82"/>
      <c r="R91" s="82"/>
      <c r="S91" s="82"/>
      <c r="T91" s="82"/>
      <c r="U91" s="126"/>
      <c r="V91" s="82"/>
    </row>
    <row r="92" spans="1:57" x14ac:dyDescent="0.25">
      <c r="A92" s="145">
        <v>65605</v>
      </c>
      <c r="B92" s="120"/>
      <c r="C92" s="8"/>
      <c r="D92" s="121"/>
      <c r="E92" s="24"/>
      <c r="F92" s="24"/>
      <c r="G92" s="24">
        <f>E92-F92</f>
        <v>0</v>
      </c>
      <c r="H92" s="24">
        <f>ROUND(G92*18%,0)</f>
        <v>0</v>
      </c>
      <c r="I92" s="24">
        <f>G92+H92</f>
        <v>0</v>
      </c>
      <c r="J92" s="24">
        <f>ROUND(G92*$J$6,0)</f>
        <v>0</v>
      </c>
      <c r="K92" s="24">
        <f>ROUND(G92*5%,0)</f>
        <v>0</v>
      </c>
      <c r="L92" s="24">
        <f>H92</f>
        <v>0</v>
      </c>
      <c r="M92" s="24"/>
      <c r="N92" s="24">
        <f>ROUND(I92-SUM(J92:M92),)</f>
        <v>0</v>
      </c>
      <c r="O92" s="97"/>
      <c r="P92" s="24"/>
      <c r="Q92" s="24">
        <v>500000</v>
      </c>
      <c r="R92" s="24">
        <f>Q92*2%</f>
        <v>10000</v>
      </c>
      <c r="S92" s="24">
        <f>P92-SUM(Q92:Q94,0)</f>
        <v>-3000000</v>
      </c>
      <c r="T92" s="24">
        <v>490000</v>
      </c>
      <c r="U92" s="122" t="s">
        <v>260</v>
      </c>
      <c r="V92" s="24"/>
    </row>
    <row r="93" spans="1:57" x14ac:dyDescent="0.25">
      <c r="A93" s="145">
        <v>65605</v>
      </c>
      <c r="B93" s="129"/>
      <c r="C93" s="92"/>
      <c r="D93" s="132"/>
      <c r="E93" s="38"/>
      <c r="F93" s="24"/>
      <c r="G93" s="24">
        <f>E93-F93</f>
        <v>0</v>
      </c>
      <c r="H93" s="24">
        <f>ROUND(G93*18%,0)</f>
        <v>0</v>
      </c>
      <c r="I93" s="24">
        <f>G93+H93</f>
        <v>0</v>
      </c>
      <c r="J93" s="24">
        <f>ROUND(G93*$J$6,0)</f>
        <v>0</v>
      </c>
      <c r="K93" s="24">
        <f>ROUND(G93*5%,0)</f>
        <v>0</v>
      </c>
      <c r="L93" s="24">
        <f>H93</f>
        <v>0</v>
      </c>
      <c r="M93" s="24"/>
      <c r="N93" s="24">
        <f>ROUND(I93-SUM(J93:M93),)</f>
        <v>0</v>
      </c>
      <c r="O93" s="130"/>
      <c r="P93" s="38"/>
      <c r="Q93" s="38">
        <v>1000000</v>
      </c>
      <c r="R93" s="24">
        <f>Q93*2%</f>
        <v>20000</v>
      </c>
      <c r="S93" s="38"/>
      <c r="T93" s="38">
        <v>980000</v>
      </c>
      <c r="U93" s="122" t="s">
        <v>261</v>
      </c>
      <c r="V93" s="38"/>
    </row>
    <row r="94" spans="1:57" x14ac:dyDescent="0.25">
      <c r="A94" s="145">
        <v>65605</v>
      </c>
      <c r="B94" s="129"/>
      <c r="C94" s="92"/>
      <c r="D94" s="132"/>
      <c r="E94" s="38"/>
      <c r="F94" s="24"/>
      <c r="G94" s="24">
        <f>E94-F94</f>
        <v>0</v>
      </c>
      <c r="H94" s="24">
        <f>ROUND(G94*18%,0)</f>
        <v>0</v>
      </c>
      <c r="I94" s="24">
        <f>G94+H94</f>
        <v>0</v>
      </c>
      <c r="J94" s="24">
        <f>ROUND(G94*$J$6,0)</f>
        <v>0</v>
      </c>
      <c r="K94" s="24">
        <f>ROUND(G94*5%,0)</f>
        <v>0</v>
      </c>
      <c r="L94" s="24">
        <f>H94</f>
        <v>0</v>
      </c>
      <c r="M94" s="24"/>
      <c r="N94" s="24">
        <f>ROUND(I94-SUM(J94:M94),)</f>
        <v>0</v>
      </c>
      <c r="O94" s="130"/>
      <c r="P94" s="38"/>
      <c r="Q94" s="38">
        <v>1500000</v>
      </c>
      <c r="R94" s="24">
        <f>Q94*2%</f>
        <v>30000</v>
      </c>
      <c r="S94" s="38"/>
      <c r="T94" s="38">
        <v>1470000</v>
      </c>
      <c r="U94" s="131" t="s">
        <v>262</v>
      </c>
      <c r="V94" s="38">
        <f>SUM(N92:N94)-SUM(T92:T94)</f>
        <v>-2940000</v>
      </c>
    </row>
    <row r="95" spans="1:57" x14ac:dyDescent="0.25">
      <c r="A95" s="124"/>
      <c r="B95" s="124"/>
      <c r="C95" s="65"/>
      <c r="D95" s="125"/>
      <c r="E95" s="82"/>
      <c r="F95" s="82"/>
      <c r="G95" s="82"/>
      <c r="H95" s="82"/>
      <c r="I95" s="82"/>
      <c r="J95" s="82"/>
      <c r="K95" s="82"/>
      <c r="L95" s="82"/>
      <c r="M95" s="82"/>
      <c r="N95" s="82"/>
      <c r="O95" s="99">
        <f>A96</f>
        <v>65737</v>
      </c>
      <c r="P95" s="82"/>
      <c r="Q95" s="82"/>
      <c r="R95" s="82"/>
      <c r="S95" s="82"/>
      <c r="T95" s="82"/>
      <c r="U95" s="126"/>
      <c r="V95" s="82"/>
    </row>
    <row r="96" spans="1:57" x14ac:dyDescent="0.25">
      <c r="A96" s="121">
        <v>65737</v>
      </c>
      <c r="B96" s="121" t="s">
        <v>182</v>
      </c>
      <c r="C96" s="92"/>
      <c r="D96" s="132"/>
      <c r="E96" s="38"/>
      <c r="F96" s="38"/>
      <c r="G96" s="38"/>
      <c r="H96" s="38"/>
      <c r="I96" s="38"/>
      <c r="J96" s="38"/>
      <c r="K96" s="38"/>
      <c r="L96" s="38"/>
      <c r="M96" s="38"/>
      <c r="N96" s="38"/>
      <c r="O96" s="130"/>
      <c r="P96" s="38">
        <v>3500000</v>
      </c>
      <c r="Q96" s="38">
        <v>1500000</v>
      </c>
      <c r="R96" s="24">
        <f>Q96*2%</f>
        <v>30000</v>
      </c>
      <c r="S96" s="24">
        <f>P96-SUM(Q96:Q98,0)</f>
        <v>0</v>
      </c>
      <c r="T96" s="38">
        <v>1470000</v>
      </c>
      <c r="U96" s="122" t="s">
        <v>263</v>
      </c>
      <c r="V96" s="38"/>
    </row>
    <row r="97" spans="1:22" x14ac:dyDescent="0.25">
      <c r="A97" s="121">
        <v>65737</v>
      </c>
      <c r="B97" s="129"/>
      <c r="C97" s="92"/>
      <c r="D97" s="132"/>
      <c r="E97" s="38"/>
      <c r="F97" s="38"/>
      <c r="G97" s="38"/>
      <c r="H97" s="38"/>
      <c r="I97" s="38"/>
      <c r="J97" s="38"/>
      <c r="K97" s="38"/>
      <c r="L97" s="38"/>
      <c r="M97" s="38"/>
      <c r="N97" s="38"/>
      <c r="O97" s="130"/>
      <c r="P97" s="38"/>
      <c r="Q97" s="38">
        <v>1500000</v>
      </c>
      <c r="R97" s="24">
        <f>Q97*2%</f>
        <v>30000</v>
      </c>
      <c r="S97" s="38"/>
      <c r="T97" s="38">
        <v>1470000</v>
      </c>
      <c r="U97" s="131" t="s">
        <v>264</v>
      </c>
      <c r="V97" s="38"/>
    </row>
    <row r="98" spans="1:22" x14ac:dyDescent="0.25">
      <c r="A98" s="121">
        <v>65737</v>
      </c>
      <c r="B98" s="129"/>
      <c r="C98" s="92"/>
      <c r="D98" s="132"/>
      <c r="E98" s="38"/>
      <c r="F98" s="38"/>
      <c r="G98" s="38"/>
      <c r="H98" s="38"/>
      <c r="I98" s="38"/>
      <c r="J98" s="38"/>
      <c r="K98" s="38"/>
      <c r="L98" s="38"/>
      <c r="M98" s="38"/>
      <c r="N98" s="38"/>
      <c r="O98" s="130"/>
      <c r="P98" s="38"/>
      <c r="Q98" s="38">
        <v>500000</v>
      </c>
      <c r="R98" s="38">
        <f>Q98*2%</f>
        <v>10000</v>
      </c>
      <c r="S98" s="38"/>
      <c r="T98" s="38">
        <v>490000</v>
      </c>
      <c r="U98" s="131" t="s">
        <v>265</v>
      </c>
      <c r="V98" s="38">
        <f>SUM(N96:N98)-SUM(T96:T98)</f>
        <v>-3430000</v>
      </c>
    </row>
    <row r="99" spans="1:22" x14ac:dyDescent="0.25">
      <c r="A99" s="124"/>
      <c r="B99" s="124"/>
      <c r="C99" s="65"/>
      <c r="D99" s="125"/>
      <c r="E99" s="82"/>
      <c r="F99" s="82"/>
      <c r="G99" s="82"/>
      <c r="H99" s="82"/>
      <c r="I99" s="82"/>
      <c r="J99" s="82"/>
      <c r="K99" s="82"/>
      <c r="L99" s="82"/>
      <c r="M99" s="82"/>
      <c r="N99" s="82"/>
      <c r="O99" s="99">
        <f>A100</f>
        <v>65738</v>
      </c>
      <c r="P99" s="82"/>
      <c r="Q99" s="82"/>
      <c r="R99" s="82"/>
      <c r="S99" s="82"/>
      <c r="T99" s="82"/>
      <c r="U99" s="126"/>
      <c r="V99" s="82"/>
    </row>
    <row r="100" spans="1:22" ht="28.5" x14ac:dyDescent="0.25">
      <c r="A100" s="129">
        <v>65738</v>
      </c>
      <c r="B100" s="129" t="s">
        <v>183</v>
      </c>
      <c r="C100" s="92"/>
      <c r="D100" s="132"/>
      <c r="E100" s="38"/>
      <c r="F100" s="38"/>
      <c r="G100" s="38"/>
      <c r="H100" s="38"/>
      <c r="I100" s="38"/>
      <c r="J100" s="38"/>
      <c r="K100" s="38"/>
      <c r="L100" s="38"/>
      <c r="M100" s="38"/>
      <c r="N100" s="38"/>
      <c r="O100" s="130"/>
      <c r="P100" s="38">
        <v>1706250</v>
      </c>
      <c r="Q100" s="38">
        <v>1000000</v>
      </c>
      <c r="R100" s="24">
        <f>Q100*2%</f>
        <v>20000</v>
      </c>
      <c r="S100" s="24">
        <f>P100-SUM(Q100:Q101,0)</f>
        <v>206250</v>
      </c>
      <c r="T100" s="38">
        <v>980000</v>
      </c>
      <c r="U100" s="131" t="s">
        <v>266</v>
      </c>
      <c r="V100" s="38"/>
    </row>
    <row r="101" spans="1:22" x14ac:dyDescent="0.25">
      <c r="A101" s="129">
        <v>65738</v>
      </c>
      <c r="B101" s="129"/>
      <c r="C101" s="92"/>
      <c r="D101" s="132"/>
      <c r="E101" s="38"/>
      <c r="F101" s="38"/>
      <c r="G101" s="38"/>
      <c r="H101" s="38"/>
      <c r="I101" s="38"/>
      <c r="J101" s="38"/>
      <c r="K101" s="38"/>
      <c r="L101" s="38"/>
      <c r="M101" s="38"/>
      <c r="N101" s="38"/>
      <c r="O101" s="130"/>
      <c r="P101" s="38"/>
      <c r="Q101" s="38">
        <v>500000</v>
      </c>
      <c r="R101" s="24">
        <f>Q101*2%</f>
        <v>10000</v>
      </c>
      <c r="S101" s="38"/>
      <c r="T101" s="38">
        <v>490000</v>
      </c>
      <c r="U101" s="131" t="s">
        <v>267</v>
      </c>
      <c r="V101" s="24">
        <f>SUM(N99:N101)-SUM(T99:T101)</f>
        <v>-1470000</v>
      </c>
    </row>
    <row r="102" spans="1:22" x14ac:dyDescent="0.25">
      <c r="A102" s="124"/>
      <c r="B102" s="124"/>
      <c r="C102" s="65"/>
      <c r="D102" s="125"/>
      <c r="E102" s="82"/>
      <c r="F102" s="82"/>
      <c r="G102" s="82"/>
      <c r="H102" s="82"/>
      <c r="I102" s="82"/>
      <c r="J102" s="82"/>
      <c r="K102" s="82"/>
      <c r="L102" s="82"/>
      <c r="M102" s="82"/>
      <c r="N102" s="82"/>
      <c r="O102" s="99">
        <v>65750</v>
      </c>
      <c r="P102" s="82"/>
      <c r="Q102" s="82"/>
      <c r="R102" s="82"/>
      <c r="S102" s="82"/>
      <c r="T102" s="82"/>
      <c r="U102" s="126"/>
      <c r="V102" s="82"/>
    </row>
    <row r="103" spans="1:22" x14ac:dyDescent="0.25">
      <c r="A103" s="129">
        <v>65750</v>
      </c>
      <c r="B103" s="129" t="s">
        <v>184</v>
      </c>
      <c r="C103" s="92"/>
      <c r="D103" s="132"/>
      <c r="E103" s="38"/>
      <c r="F103" s="38"/>
      <c r="G103" s="38"/>
      <c r="H103" s="38"/>
      <c r="I103" s="38"/>
      <c r="J103" s="38"/>
      <c r="K103" s="38"/>
      <c r="L103" s="38"/>
      <c r="M103" s="38"/>
      <c r="N103" s="38"/>
      <c r="O103" s="130"/>
      <c r="P103" s="38">
        <v>2850000</v>
      </c>
      <c r="Q103" s="38">
        <v>500000</v>
      </c>
      <c r="R103" s="24">
        <f>Q103*2%</f>
        <v>10000</v>
      </c>
      <c r="S103" s="24">
        <f>P103-SUM(Q103:Q105,0)</f>
        <v>350000</v>
      </c>
      <c r="T103" s="38">
        <v>490000</v>
      </c>
      <c r="U103" s="131" t="s">
        <v>268</v>
      </c>
      <c r="V103" s="38"/>
    </row>
    <row r="104" spans="1:22" x14ac:dyDescent="0.25">
      <c r="A104" s="129">
        <v>65750</v>
      </c>
      <c r="B104" s="129"/>
      <c r="C104" s="92"/>
      <c r="D104" s="132"/>
      <c r="E104" s="38"/>
      <c r="F104" s="38"/>
      <c r="G104" s="38"/>
      <c r="H104" s="38"/>
      <c r="I104" s="38"/>
      <c r="J104" s="38"/>
      <c r="K104" s="38"/>
      <c r="L104" s="38"/>
      <c r="M104" s="38"/>
      <c r="N104" s="38"/>
      <c r="O104" s="130"/>
      <c r="P104" s="38"/>
      <c r="Q104" s="38">
        <v>1000000</v>
      </c>
      <c r="R104" s="24">
        <f>Q104*2%</f>
        <v>20000</v>
      </c>
      <c r="S104" s="38"/>
      <c r="T104" s="38">
        <v>980000</v>
      </c>
      <c r="U104" s="131" t="s">
        <v>269</v>
      </c>
      <c r="V104" s="38"/>
    </row>
    <row r="105" spans="1:22" x14ac:dyDescent="0.25">
      <c r="A105" s="129">
        <v>65750</v>
      </c>
      <c r="B105" s="129"/>
      <c r="C105" s="92"/>
      <c r="D105" s="132"/>
      <c r="E105" s="38"/>
      <c r="F105" s="38"/>
      <c r="G105" s="38"/>
      <c r="H105" s="38"/>
      <c r="I105" s="38"/>
      <c r="J105" s="38"/>
      <c r="K105" s="38"/>
      <c r="L105" s="38"/>
      <c r="M105" s="38"/>
      <c r="N105" s="38"/>
      <c r="O105" s="130"/>
      <c r="P105" s="38"/>
      <c r="Q105" s="38">
        <v>1000000</v>
      </c>
      <c r="R105" s="24">
        <f>Q105*2%</f>
        <v>20000</v>
      </c>
      <c r="S105" s="38"/>
      <c r="T105" s="38">
        <v>980000</v>
      </c>
      <c r="U105" s="131" t="s">
        <v>270</v>
      </c>
      <c r="V105" s="38">
        <f>SUM(N103:N105)-SUM(T103:T105)</f>
        <v>-2450000</v>
      </c>
    </row>
    <row r="106" spans="1:22" x14ac:dyDescent="0.25">
      <c r="A106" s="124"/>
      <c r="B106" s="124"/>
      <c r="C106" s="65"/>
      <c r="D106" s="125"/>
      <c r="E106" s="82"/>
      <c r="F106" s="82"/>
      <c r="G106" s="82"/>
      <c r="H106" s="82"/>
      <c r="I106" s="82"/>
      <c r="J106" s="82"/>
      <c r="K106" s="82"/>
      <c r="L106" s="82"/>
      <c r="M106" s="82"/>
      <c r="N106" s="82"/>
      <c r="O106" s="99">
        <v>65751</v>
      </c>
      <c r="P106" s="82"/>
      <c r="Q106" s="82"/>
      <c r="R106" s="82"/>
      <c r="S106" s="82"/>
      <c r="T106" s="82"/>
      <c r="U106" s="126"/>
      <c r="V106" s="82"/>
    </row>
    <row r="107" spans="1:22" ht="28.5" x14ac:dyDescent="0.25">
      <c r="A107" s="129">
        <v>65751</v>
      </c>
      <c r="B107" s="129" t="s">
        <v>185</v>
      </c>
      <c r="C107" s="92"/>
      <c r="D107" s="132"/>
      <c r="E107" s="38"/>
      <c r="F107" s="38"/>
      <c r="G107" s="38"/>
      <c r="H107" s="38"/>
      <c r="I107" s="38"/>
      <c r="J107" s="38"/>
      <c r="K107" s="38"/>
      <c r="L107" s="38"/>
      <c r="M107" s="38"/>
      <c r="N107" s="38"/>
      <c r="O107" s="130"/>
      <c r="P107" s="38">
        <v>3671250</v>
      </c>
      <c r="Q107" s="38">
        <v>500000</v>
      </c>
      <c r="R107" s="24">
        <f>Q107*2%</f>
        <v>10000</v>
      </c>
      <c r="S107" s="24">
        <f>P107-SUM(Q107:Q109,0)</f>
        <v>1171250</v>
      </c>
      <c r="T107" s="38">
        <v>490000</v>
      </c>
      <c r="U107" s="131" t="s">
        <v>271</v>
      </c>
      <c r="V107" s="38"/>
    </row>
    <row r="108" spans="1:22" x14ac:dyDescent="0.25">
      <c r="A108" s="129">
        <v>65751</v>
      </c>
      <c r="B108" s="129"/>
      <c r="C108" s="92"/>
      <c r="D108" s="132"/>
      <c r="E108" s="38"/>
      <c r="F108" s="38"/>
      <c r="G108" s="38"/>
      <c r="H108" s="38"/>
      <c r="I108" s="38"/>
      <c r="J108" s="38"/>
      <c r="K108" s="38"/>
      <c r="L108" s="38"/>
      <c r="M108" s="38"/>
      <c r="N108" s="38"/>
      <c r="O108" s="130"/>
      <c r="P108" s="38"/>
      <c r="Q108" s="38">
        <v>500000</v>
      </c>
      <c r="R108" s="24">
        <f>Q108*2%</f>
        <v>10000</v>
      </c>
      <c r="S108" s="38"/>
      <c r="T108" s="38">
        <v>490000</v>
      </c>
      <c r="U108" s="131" t="s">
        <v>272</v>
      </c>
      <c r="V108" s="24"/>
    </row>
    <row r="109" spans="1:22" x14ac:dyDescent="0.25">
      <c r="A109" s="129">
        <v>65751</v>
      </c>
      <c r="B109" s="129"/>
      <c r="C109" s="92"/>
      <c r="D109" s="132"/>
      <c r="E109" s="38"/>
      <c r="F109" s="38"/>
      <c r="G109" s="38"/>
      <c r="H109" s="38"/>
      <c r="I109" s="38"/>
      <c r="J109" s="38"/>
      <c r="K109" s="38"/>
      <c r="L109" s="38"/>
      <c r="M109" s="38"/>
      <c r="N109" s="38"/>
      <c r="O109" s="130"/>
      <c r="P109" s="38"/>
      <c r="Q109" s="38">
        <v>1500000</v>
      </c>
      <c r="R109" s="24">
        <f>Q109*2%</f>
        <v>30000</v>
      </c>
      <c r="S109" s="38"/>
      <c r="T109" s="38">
        <v>1470000</v>
      </c>
      <c r="U109" s="131" t="s">
        <v>273</v>
      </c>
      <c r="V109" s="24"/>
    </row>
    <row r="110" spans="1:22" x14ac:dyDescent="0.25">
      <c r="A110" s="129">
        <v>65751</v>
      </c>
      <c r="B110" s="129"/>
      <c r="C110" s="92"/>
      <c r="D110" s="132"/>
      <c r="E110" s="38"/>
      <c r="F110" s="38"/>
      <c r="G110" s="38"/>
      <c r="H110" s="38"/>
      <c r="I110" s="38"/>
      <c r="J110" s="38"/>
      <c r="K110" s="38"/>
      <c r="L110" s="38"/>
      <c r="M110" s="38"/>
      <c r="N110" s="38"/>
      <c r="O110" s="130"/>
      <c r="P110" s="38"/>
      <c r="Q110" s="38"/>
      <c r="R110" s="24"/>
      <c r="S110" s="38"/>
      <c r="T110" s="38">
        <v>490000</v>
      </c>
      <c r="U110" s="131" t="s">
        <v>274</v>
      </c>
      <c r="V110" s="38">
        <f>SUM(N107:N110)-SUM(T107:T110)</f>
        <v>-2940000</v>
      </c>
    </row>
    <row r="111" spans="1:22" x14ac:dyDescent="0.25">
      <c r="A111" s="124"/>
      <c r="B111" s="124"/>
      <c r="C111" s="65"/>
      <c r="D111" s="125"/>
      <c r="E111" s="82"/>
      <c r="F111" s="82"/>
      <c r="G111" s="82"/>
      <c r="H111" s="82"/>
      <c r="I111" s="82"/>
      <c r="J111" s="82"/>
      <c r="K111" s="82"/>
      <c r="L111" s="82"/>
      <c r="M111" s="82"/>
      <c r="N111" s="82"/>
      <c r="O111" s="99">
        <v>65752</v>
      </c>
      <c r="P111" s="82"/>
      <c r="Q111" s="82"/>
      <c r="R111" s="82"/>
      <c r="S111" s="82"/>
      <c r="T111" s="82"/>
      <c r="U111" s="126"/>
      <c r="V111" s="82"/>
    </row>
    <row r="112" spans="1:22" ht="28.5" x14ac:dyDescent="0.25">
      <c r="A112" s="129">
        <v>65752</v>
      </c>
      <c r="B112" s="129" t="s">
        <v>186</v>
      </c>
      <c r="C112" s="92"/>
      <c r="D112" s="132"/>
      <c r="E112" s="38"/>
      <c r="F112" s="38"/>
      <c r="G112" s="38"/>
      <c r="H112" s="38"/>
      <c r="I112" s="38"/>
      <c r="J112" s="38"/>
      <c r="K112" s="38"/>
      <c r="L112" s="38"/>
      <c r="M112" s="38"/>
      <c r="N112" s="38"/>
      <c r="O112" s="130"/>
      <c r="P112" s="38">
        <v>2598750</v>
      </c>
      <c r="Q112" s="38">
        <v>500000</v>
      </c>
      <c r="R112" s="24">
        <f>Q112*2%</f>
        <v>10000</v>
      </c>
      <c r="S112" s="24">
        <f>P112-SUM(Q112:Q113,0)</f>
        <v>598750</v>
      </c>
      <c r="T112" s="38">
        <v>490000</v>
      </c>
      <c r="U112" s="131" t="s">
        <v>275</v>
      </c>
      <c r="V112" s="38"/>
    </row>
    <row r="113" spans="1:22" x14ac:dyDescent="0.25">
      <c r="A113" s="129">
        <v>65752</v>
      </c>
      <c r="B113" s="129"/>
      <c r="C113" s="92"/>
      <c r="D113" s="132"/>
      <c r="E113" s="38"/>
      <c r="F113" s="38"/>
      <c r="G113" s="38"/>
      <c r="H113" s="38"/>
      <c r="I113" s="38"/>
      <c r="J113" s="38"/>
      <c r="K113" s="38"/>
      <c r="L113" s="38"/>
      <c r="M113" s="38"/>
      <c r="N113" s="38"/>
      <c r="O113" s="130"/>
      <c r="P113" s="38"/>
      <c r="Q113" s="38">
        <v>1500000</v>
      </c>
      <c r="R113" s="24">
        <f>Q113*2%</f>
        <v>30000</v>
      </c>
      <c r="S113" s="38"/>
      <c r="T113" s="38">
        <v>1470000</v>
      </c>
      <c r="U113" s="131" t="s">
        <v>276</v>
      </c>
      <c r="V113" s="38">
        <f>SUM(N112:N114)-SUM(T112:T114)</f>
        <v>-2450000</v>
      </c>
    </row>
    <row r="114" spans="1:22" x14ac:dyDescent="0.25">
      <c r="A114" s="129">
        <v>65752</v>
      </c>
      <c r="B114" s="129"/>
      <c r="C114" s="92"/>
      <c r="D114" s="132"/>
      <c r="E114" s="38"/>
      <c r="F114" s="38"/>
      <c r="G114" s="38"/>
      <c r="H114" s="38"/>
      <c r="I114" s="38"/>
      <c r="J114" s="38"/>
      <c r="K114" s="38"/>
      <c r="L114" s="38"/>
      <c r="M114" s="38"/>
      <c r="N114" s="38"/>
      <c r="O114" s="130"/>
      <c r="P114" s="38"/>
      <c r="Q114" s="38"/>
      <c r="R114" s="24"/>
      <c r="S114" s="38"/>
      <c r="T114" s="38">
        <v>490000</v>
      </c>
      <c r="U114" s="131" t="s">
        <v>277</v>
      </c>
      <c r="V114" s="38"/>
    </row>
    <row r="115" spans="1:22" x14ac:dyDescent="0.25">
      <c r="A115" s="124"/>
      <c r="B115" s="124"/>
      <c r="C115" s="65"/>
      <c r="D115" s="125"/>
      <c r="E115" s="82"/>
      <c r="F115" s="82"/>
      <c r="G115" s="82"/>
      <c r="H115" s="82"/>
      <c r="I115" s="82"/>
      <c r="J115" s="82"/>
      <c r="K115" s="82"/>
      <c r="L115" s="82"/>
      <c r="M115" s="82"/>
      <c r="N115" s="82"/>
      <c r="O115" s="99">
        <v>65753</v>
      </c>
      <c r="P115" s="82"/>
      <c r="Q115" s="82"/>
      <c r="R115" s="82"/>
      <c r="S115" s="82"/>
      <c r="T115" s="82"/>
      <c r="U115" s="126"/>
      <c r="V115" s="82"/>
    </row>
    <row r="116" spans="1:22" ht="28.5" x14ac:dyDescent="0.25">
      <c r="A116" s="129">
        <v>65753</v>
      </c>
      <c r="B116" s="129" t="s">
        <v>187</v>
      </c>
      <c r="C116" s="92"/>
      <c r="D116" s="132"/>
      <c r="E116" s="38"/>
      <c r="F116" s="38"/>
      <c r="G116" s="38"/>
      <c r="H116" s="38"/>
      <c r="I116" s="38"/>
      <c r="J116" s="38"/>
      <c r="K116" s="38"/>
      <c r="L116" s="38"/>
      <c r="M116" s="38"/>
      <c r="N116" s="38"/>
      <c r="O116" s="130"/>
      <c r="P116" s="38">
        <v>2250000</v>
      </c>
      <c r="Q116" s="38">
        <v>500000</v>
      </c>
      <c r="R116" s="24">
        <f>Q116*2%</f>
        <v>10000</v>
      </c>
      <c r="S116" s="24">
        <f>P116-SUM(Q116:Q118,0)</f>
        <v>550000</v>
      </c>
      <c r="T116" s="38">
        <v>490000</v>
      </c>
      <c r="U116" s="131" t="s">
        <v>278</v>
      </c>
      <c r="V116" s="38"/>
    </row>
    <row r="117" spans="1:22" x14ac:dyDescent="0.25">
      <c r="A117" s="129">
        <v>65753</v>
      </c>
      <c r="B117" s="129"/>
      <c r="C117" s="92"/>
      <c r="D117" s="132"/>
      <c r="E117" s="38"/>
      <c r="F117" s="38"/>
      <c r="G117" s="38"/>
      <c r="H117" s="38"/>
      <c r="I117" s="38"/>
      <c r="J117" s="38"/>
      <c r="K117" s="38"/>
      <c r="L117" s="38"/>
      <c r="M117" s="38"/>
      <c r="N117" s="38"/>
      <c r="O117" s="130"/>
      <c r="P117" s="38"/>
      <c r="Q117" s="38">
        <v>700000</v>
      </c>
      <c r="R117" s="38">
        <f>Q117*2%</f>
        <v>14000</v>
      </c>
      <c r="S117" s="38"/>
      <c r="T117" s="38">
        <v>686000</v>
      </c>
      <c r="U117" s="131" t="s">
        <v>279</v>
      </c>
      <c r="V117" s="38">
        <f>SUM(N116:N118)-SUM(T116:T118)</f>
        <v>-1666000</v>
      </c>
    </row>
    <row r="118" spans="1:22" x14ac:dyDescent="0.25">
      <c r="A118" s="129">
        <v>65753</v>
      </c>
      <c r="B118" s="129"/>
      <c r="C118" s="92"/>
      <c r="D118" s="132"/>
      <c r="E118" s="38"/>
      <c r="F118" s="38"/>
      <c r="G118" s="38"/>
      <c r="H118" s="38"/>
      <c r="I118" s="38"/>
      <c r="J118" s="38"/>
      <c r="K118" s="38"/>
      <c r="L118" s="38"/>
      <c r="M118" s="38"/>
      <c r="N118" s="38"/>
      <c r="O118" s="130"/>
      <c r="P118" s="38"/>
      <c r="Q118" s="38">
        <v>500000</v>
      </c>
      <c r="R118" s="38">
        <f>Q118*2%</f>
        <v>10000</v>
      </c>
      <c r="S118" s="38"/>
      <c r="T118" s="38">
        <v>490000</v>
      </c>
      <c r="U118" s="131" t="s">
        <v>280</v>
      </c>
      <c r="V118" s="38"/>
    </row>
    <row r="119" spans="1:22" x14ac:dyDescent="0.25">
      <c r="A119" s="124"/>
      <c r="B119" s="124"/>
      <c r="C119" s="65"/>
      <c r="D119" s="125"/>
      <c r="E119" s="82"/>
      <c r="F119" s="82"/>
      <c r="G119" s="82"/>
      <c r="H119" s="82"/>
      <c r="I119" s="82"/>
      <c r="J119" s="82"/>
      <c r="K119" s="82"/>
      <c r="L119" s="82"/>
      <c r="M119" s="82"/>
      <c r="N119" s="82"/>
      <c r="O119" s="99">
        <v>65758</v>
      </c>
      <c r="P119" s="82"/>
      <c r="Q119" s="82"/>
      <c r="R119" s="82"/>
      <c r="S119" s="82"/>
      <c r="T119" s="82"/>
      <c r="U119" s="126"/>
      <c r="V119" s="82"/>
    </row>
    <row r="120" spans="1:22" ht="28.5" x14ac:dyDescent="0.25">
      <c r="A120" s="129">
        <v>65758</v>
      </c>
      <c r="B120" s="129" t="s">
        <v>188</v>
      </c>
      <c r="C120" s="92"/>
      <c r="D120" s="132"/>
      <c r="E120" s="38"/>
      <c r="F120" s="38"/>
      <c r="G120" s="38"/>
      <c r="H120" s="38"/>
      <c r="I120" s="38"/>
      <c r="J120" s="38"/>
      <c r="K120" s="38"/>
      <c r="L120" s="38"/>
      <c r="M120" s="38"/>
      <c r="N120" s="38"/>
      <c r="O120" s="130"/>
      <c r="P120" s="38">
        <v>2475000</v>
      </c>
      <c r="Q120" s="38">
        <v>1500000</v>
      </c>
      <c r="R120" s="24">
        <f>Q120*2%</f>
        <v>30000</v>
      </c>
      <c r="S120" s="24">
        <f>P120-SUM(Q120:Q121,0)</f>
        <v>975000</v>
      </c>
      <c r="T120" s="38">
        <v>1470000</v>
      </c>
      <c r="U120" s="131" t="s">
        <v>281</v>
      </c>
      <c r="V120" s="38"/>
    </row>
    <row r="121" spans="1:22" x14ac:dyDescent="0.25">
      <c r="A121" s="129">
        <v>65758</v>
      </c>
      <c r="B121" s="129"/>
      <c r="C121" s="92"/>
      <c r="D121" s="132"/>
      <c r="E121" s="38"/>
      <c r="F121" s="38"/>
      <c r="G121" s="38"/>
      <c r="H121" s="38"/>
      <c r="I121" s="38"/>
      <c r="J121" s="38"/>
      <c r="K121" s="38"/>
      <c r="L121" s="38"/>
      <c r="M121" s="38"/>
      <c r="N121" s="38"/>
      <c r="O121" s="130"/>
      <c r="P121" s="38"/>
      <c r="Q121" s="38"/>
      <c r="R121" s="38"/>
      <c r="S121" s="38"/>
      <c r="T121" s="38"/>
      <c r="U121" s="131"/>
      <c r="V121" s="38">
        <f>SUM(N120:N121)-SUM(T120:T121)</f>
        <v>-1470000</v>
      </c>
    </row>
    <row r="122" spans="1:22" x14ac:dyDescent="0.25">
      <c r="A122" s="124"/>
      <c r="B122" s="124"/>
      <c r="C122" s="65"/>
      <c r="D122" s="125"/>
      <c r="E122" s="82"/>
      <c r="F122" s="82"/>
      <c r="G122" s="82"/>
      <c r="H122" s="82"/>
      <c r="I122" s="82"/>
      <c r="J122" s="82"/>
      <c r="K122" s="82"/>
      <c r="L122" s="82"/>
      <c r="M122" s="82"/>
      <c r="N122" s="82"/>
      <c r="O122" s="99">
        <v>65759</v>
      </c>
      <c r="P122" s="82"/>
      <c r="Q122" s="82"/>
      <c r="R122" s="82"/>
      <c r="S122" s="82"/>
      <c r="T122" s="82"/>
      <c r="U122" s="126"/>
      <c r="V122" s="82"/>
    </row>
    <row r="123" spans="1:22" x14ac:dyDescent="0.25">
      <c r="A123" s="129">
        <v>65759</v>
      </c>
      <c r="B123" s="129" t="s">
        <v>189</v>
      </c>
      <c r="C123" s="92"/>
      <c r="D123" s="132"/>
      <c r="E123" s="38"/>
      <c r="F123" s="38"/>
      <c r="G123" s="38"/>
      <c r="H123" s="38"/>
      <c r="I123" s="38"/>
      <c r="J123" s="38"/>
      <c r="K123" s="38"/>
      <c r="L123" s="38"/>
      <c r="M123" s="38"/>
      <c r="N123" s="38"/>
      <c r="O123" s="130"/>
      <c r="P123" s="38">
        <v>2250000</v>
      </c>
      <c r="Q123" s="38">
        <v>1500000</v>
      </c>
      <c r="R123" s="24">
        <f>Q123*2%</f>
        <v>30000</v>
      </c>
      <c r="S123" s="24">
        <f>P123-SUM(Q123:Q124,0)</f>
        <v>750000</v>
      </c>
      <c r="T123" s="38">
        <v>1470000</v>
      </c>
      <c r="U123" s="131" t="s">
        <v>282</v>
      </c>
      <c r="V123" s="38"/>
    </row>
    <row r="124" spans="1:22" x14ac:dyDescent="0.25">
      <c r="A124" s="129">
        <v>65759</v>
      </c>
      <c r="B124" s="129"/>
      <c r="C124" s="92"/>
      <c r="D124" s="132"/>
      <c r="E124" s="38"/>
      <c r="F124" s="38"/>
      <c r="G124" s="38"/>
      <c r="H124" s="38"/>
      <c r="I124" s="38"/>
      <c r="J124" s="38"/>
      <c r="K124" s="38"/>
      <c r="L124" s="38"/>
      <c r="M124" s="38"/>
      <c r="N124" s="38"/>
      <c r="O124" s="130"/>
      <c r="P124" s="38"/>
      <c r="Q124" s="38"/>
      <c r="R124" s="38"/>
      <c r="S124" s="38"/>
      <c r="T124" s="38"/>
      <c r="U124" s="131"/>
      <c r="V124" s="38">
        <f>SUM(N123:N124)-SUM(T123:T124)</f>
        <v>-1470000</v>
      </c>
    </row>
    <row r="125" spans="1:22" x14ac:dyDescent="0.25">
      <c r="A125" s="124"/>
      <c r="B125" s="124"/>
      <c r="C125" s="65"/>
      <c r="D125" s="125"/>
      <c r="E125" s="82"/>
      <c r="F125" s="82"/>
      <c r="G125" s="82"/>
      <c r="H125" s="82"/>
      <c r="I125" s="82"/>
      <c r="J125" s="82"/>
      <c r="K125" s="82"/>
      <c r="L125" s="82"/>
      <c r="M125" s="82"/>
      <c r="N125" s="82"/>
      <c r="O125" s="99">
        <v>65760</v>
      </c>
      <c r="P125" s="82"/>
      <c r="Q125" s="82"/>
      <c r="R125" s="82"/>
      <c r="S125" s="82"/>
      <c r="T125" s="82"/>
      <c r="U125" s="126"/>
      <c r="V125" s="82"/>
    </row>
    <row r="126" spans="1:22" x14ac:dyDescent="0.25">
      <c r="A126" s="129">
        <v>65760</v>
      </c>
      <c r="B126" s="129" t="s">
        <v>190</v>
      </c>
      <c r="C126" s="92"/>
      <c r="D126" s="132"/>
      <c r="E126" s="38"/>
      <c r="F126" s="38"/>
      <c r="G126" s="38"/>
      <c r="H126" s="38"/>
      <c r="I126" s="38"/>
      <c r="J126" s="38"/>
      <c r="K126" s="38"/>
      <c r="L126" s="38"/>
      <c r="M126" s="38"/>
      <c r="N126" s="38"/>
      <c r="O126" s="130"/>
      <c r="P126" s="38">
        <v>3767500</v>
      </c>
      <c r="Q126" s="38">
        <v>1500000</v>
      </c>
      <c r="R126" s="24">
        <f>Q126*2%</f>
        <v>30000</v>
      </c>
      <c r="S126" s="24">
        <f>P126-SUM(Q126:Q127,0)</f>
        <v>767500</v>
      </c>
      <c r="T126" s="38">
        <v>1470000</v>
      </c>
      <c r="U126" s="131" t="s">
        <v>283</v>
      </c>
      <c r="V126" s="38"/>
    </row>
    <row r="127" spans="1:22" x14ac:dyDescent="0.25">
      <c r="A127" s="129">
        <v>65760</v>
      </c>
      <c r="B127" s="129"/>
      <c r="C127" s="92"/>
      <c r="D127" s="132"/>
      <c r="E127" s="38"/>
      <c r="F127" s="38"/>
      <c r="G127" s="38"/>
      <c r="H127" s="38"/>
      <c r="I127" s="38"/>
      <c r="J127" s="38"/>
      <c r="K127" s="38"/>
      <c r="L127" s="38"/>
      <c r="M127" s="38"/>
      <c r="N127" s="38"/>
      <c r="O127" s="130"/>
      <c r="P127" s="38"/>
      <c r="Q127" s="38">
        <v>1500000</v>
      </c>
      <c r="R127" s="24">
        <f>Q127*2%</f>
        <v>30000</v>
      </c>
      <c r="S127" s="38"/>
      <c r="T127" s="38">
        <v>1470000</v>
      </c>
      <c r="U127" s="131" t="s">
        <v>284</v>
      </c>
      <c r="V127" s="38">
        <f>SUM(N126:N127)-SUM(T126:T127)</f>
        <v>-2940000</v>
      </c>
    </row>
    <row r="128" spans="1:22" x14ac:dyDescent="0.25">
      <c r="A128" s="124"/>
      <c r="B128" s="124"/>
      <c r="C128" s="65"/>
      <c r="D128" s="125"/>
      <c r="E128" s="82"/>
      <c r="F128" s="82"/>
      <c r="G128" s="82"/>
      <c r="H128" s="82"/>
      <c r="I128" s="82"/>
      <c r="J128" s="82"/>
      <c r="K128" s="82"/>
      <c r="L128" s="82"/>
      <c r="M128" s="82"/>
      <c r="N128" s="82"/>
      <c r="O128" s="99">
        <v>65761</v>
      </c>
      <c r="P128" s="82"/>
      <c r="Q128" s="82"/>
      <c r="R128" s="82"/>
      <c r="S128" s="82"/>
      <c r="T128" s="82"/>
      <c r="U128" s="126"/>
      <c r="V128" s="82"/>
    </row>
    <row r="129" spans="1:66" x14ac:dyDescent="0.25">
      <c r="A129" s="129">
        <v>65761</v>
      </c>
      <c r="B129" s="129" t="s">
        <v>191</v>
      </c>
      <c r="C129" s="92"/>
      <c r="D129" s="132"/>
      <c r="E129" s="38"/>
      <c r="F129" s="38"/>
      <c r="G129" s="38"/>
      <c r="H129" s="38"/>
      <c r="I129" s="38"/>
      <c r="J129" s="38"/>
      <c r="K129" s="38"/>
      <c r="L129" s="38"/>
      <c r="M129" s="38"/>
      <c r="N129" s="38"/>
      <c r="O129" s="130"/>
      <c r="P129" s="38">
        <v>1365000</v>
      </c>
      <c r="Q129" s="38">
        <v>500000</v>
      </c>
      <c r="R129" s="38">
        <f>Q129*2%</f>
        <v>10000</v>
      </c>
      <c r="S129" s="24">
        <f>P129-SUM(Q129:Q132,0)</f>
        <v>-1135000</v>
      </c>
      <c r="T129" s="38">
        <v>490000</v>
      </c>
      <c r="U129" s="131" t="s">
        <v>271</v>
      </c>
      <c r="V129" s="38"/>
    </row>
    <row r="130" spans="1:66" x14ac:dyDescent="0.25">
      <c r="A130" s="129">
        <v>65761</v>
      </c>
      <c r="B130" s="129"/>
      <c r="C130" s="92"/>
      <c r="D130" s="132"/>
      <c r="E130" s="38"/>
      <c r="F130" s="38"/>
      <c r="G130" s="38"/>
      <c r="H130" s="38"/>
      <c r="I130" s="38"/>
      <c r="J130" s="38"/>
      <c r="K130" s="38"/>
      <c r="L130" s="38"/>
      <c r="M130" s="38"/>
      <c r="N130" s="38"/>
      <c r="O130" s="130"/>
      <c r="P130" s="38"/>
      <c r="Q130" s="38">
        <v>500000</v>
      </c>
      <c r="R130" s="38">
        <f>Q130*2%</f>
        <v>10000</v>
      </c>
      <c r="S130" s="38"/>
      <c r="T130" s="38">
        <v>490000</v>
      </c>
      <c r="U130" s="131" t="s">
        <v>272</v>
      </c>
      <c r="V130" s="38"/>
    </row>
    <row r="131" spans="1:66" x14ac:dyDescent="0.25">
      <c r="A131" s="129">
        <v>65761</v>
      </c>
      <c r="B131" s="129"/>
      <c r="C131" s="92"/>
      <c r="D131" s="132"/>
      <c r="E131" s="38"/>
      <c r="F131" s="38"/>
      <c r="G131" s="38"/>
      <c r="H131" s="38"/>
      <c r="I131" s="38"/>
      <c r="J131" s="38"/>
      <c r="K131" s="38"/>
      <c r="L131" s="38"/>
      <c r="M131" s="38"/>
      <c r="N131" s="38"/>
      <c r="O131" s="130"/>
      <c r="P131" s="38"/>
      <c r="Q131" s="38">
        <v>1500000</v>
      </c>
      <c r="R131" s="38">
        <f>Q131*2%</f>
        <v>30000</v>
      </c>
      <c r="S131" s="38"/>
      <c r="T131" s="38">
        <v>1470000</v>
      </c>
      <c r="U131" s="131" t="s">
        <v>273</v>
      </c>
      <c r="V131" s="38"/>
    </row>
    <row r="132" spans="1:66" x14ac:dyDescent="0.25">
      <c r="A132" s="129">
        <v>65761</v>
      </c>
      <c r="B132" s="129"/>
      <c r="C132" s="92"/>
      <c r="D132" s="132"/>
      <c r="E132" s="38"/>
      <c r="F132" s="38"/>
      <c r="G132" s="38"/>
      <c r="H132" s="38"/>
      <c r="I132" s="38"/>
      <c r="J132" s="38"/>
      <c r="K132" s="38"/>
      <c r="L132" s="38"/>
      <c r="M132" s="38"/>
      <c r="N132" s="38"/>
      <c r="O132" s="130"/>
      <c r="P132" s="38"/>
      <c r="Q132" s="38"/>
      <c r="R132" s="38"/>
      <c r="S132" s="38"/>
      <c r="T132" s="38"/>
      <c r="U132" s="131"/>
      <c r="V132" s="38">
        <f>SUM(N129:N132)-SUM(T129:T132)</f>
        <v>-2450000</v>
      </c>
    </row>
    <row r="133" spans="1:66" x14ac:dyDescent="0.25">
      <c r="A133" s="124"/>
      <c r="B133" s="124"/>
      <c r="C133" s="65"/>
      <c r="D133" s="125"/>
      <c r="E133" s="82"/>
      <c r="F133" s="82"/>
      <c r="G133" s="82"/>
      <c r="H133" s="82"/>
      <c r="I133" s="82"/>
      <c r="J133" s="82"/>
      <c r="K133" s="82"/>
      <c r="L133" s="82"/>
      <c r="M133" s="82"/>
      <c r="N133" s="82"/>
      <c r="O133" s="99">
        <v>65762</v>
      </c>
      <c r="P133" s="82"/>
      <c r="Q133" s="82"/>
      <c r="R133" s="82"/>
      <c r="S133" s="82"/>
      <c r="T133" s="82"/>
      <c r="U133" s="126"/>
      <c r="V133" s="82"/>
    </row>
    <row r="134" spans="1:66" x14ac:dyDescent="0.25">
      <c r="A134" s="129">
        <v>65762</v>
      </c>
      <c r="B134" s="129" t="s">
        <v>192</v>
      </c>
      <c r="C134" s="92"/>
      <c r="D134" s="132"/>
      <c r="E134" s="38"/>
      <c r="F134" s="38"/>
      <c r="G134" s="38"/>
      <c r="H134" s="38"/>
      <c r="I134" s="38"/>
      <c r="J134" s="38"/>
      <c r="K134" s="38"/>
      <c r="L134" s="38"/>
      <c r="M134" s="38"/>
      <c r="N134" s="38"/>
      <c r="O134" s="130"/>
      <c r="P134" s="38">
        <v>1960000</v>
      </c>
      <c r="Q134" s="38">
        <v>1000000</v>
      </c>
      <c r="R134" s="24">
        <f>Q134*2%</f>
        <v>20000</v>
      </c>
      <c r="S134" s="24">
        <f>P134-SUM(Q134:Q135,0)</f>
        <v>460000</v>
      </c>
      <c r="T134" s="38">
        <v>980000</v>
      </c>
      <c r="U134" s="131" t="s">
        <v>285</v>
      </c>
      <c r="V134" s="38"/>
    </row>
    <row r="135" spans="1:66" x14ac:dyDescent="0.25">
      <c r="A135" s="129">
        <v>65762</v>
      </c>
      <c r="B135" s="129"/>
      <c r="C135" s="92"/>
      <c r="D135" s="132"/>
      <c r="E135" s="38"/>
      <c r="F135" s="38"/>
      <c r="G135" s="38"/>
      <c r="H135" s="38"/>
      <c r="I135" s="38"/>
      <c r="J135" s="38"/>
      <c r="K135" s="38"/>
      <c r="L135" s="38"/>
      <c r="M135" s="38"/>
      <c r="N135" s="38"/>
      <c r="O135" s="130"/>
      <c r="P135" s="38"/>
      <c r="Q135" s="38">
        <v>500000</v>
      </c>
      <c r="R135" s="38">
        <f>Q135*2%</f>
        <v>10000</v>
      </c>
      <c r="S135" s="38"/>
      <c r="T135" s="38">
        <v>490000</v>
      </c>
      <c r="U135" s="131" t="s">
        <v>286</v>
      </c>
      <c r="V135" s="38">
        <f>SUM(N134:N135)-SUM(T134:T135)</f>
        <v>-1470000</v>
      </c>
    </row>
    <row r="136" spans="1:66" x14ac:dyDescent="0.25">
      <c r="A136" s="124"/>
      <c r="B136" s="124"/>
      <c r="C136" s="65"/>
      <c r="D136" s="125"/>
      <c r="E136" s="82"/>
      <c r="F136" s="82"/>
      <c r="G136" s="82"/>
      <c r="H136" s="82"/>
      <c r="I136" s="82"/>
      <c r="J136" s="82"/>
      <c r="K136" s="82"/>
      <c r="L136" s="82"/>
      <c r="M136" s="82"/>
      <c r="N136" s="82"/>
      <c r="O136" s="99">
        <v>65763</v>
      </c>
      <c r="P136" s="82"/>
      <c r="Q136" s="82"/>
      <c r="R136" s="82"/>
      <c r="S136" s="82"/>
      <c r="T136" s="82"/>
      <c r="U136" s="126"/>
      <c r="V136" s="82"/>
    </row>
    <row r="137" spans="1:66" ht="45" x14ac:dyDescent="0.25">
      <c r="A137" s="146">
        <v>65763</v>
      </c>
      <c r="B137" s="129" t="s">
        <v>193</v>
      </c>
      <c r="C137" s="92"/>
      <c r="D137" s="132"/>
      <c r="E137" s="38"/>
      <c r="F137" s="38"/>
      <c r="G137" s="38"/>
      <c r="H137" s="38"/>
      <c r="I137" s="38"/>
      <c r="J137" s="38"/>
      <c r="K137" s="38"/>
      <c r="L137" s="38"/>
      <c r="M137" s="38"/>
      <c r="N137" s="38"/>
      <c r="O137" s="130"/>
      <c r="P137" s="38">
        <v>2850000</v>
      </c>
      <c r="Q137" s="38">
        <v>1000000</v>
      </c>
      <c r="R137" s="24">
        <f>Q137*2%</f>
        <v>20000</v>
      </c>
      <c r="S137" s="24">
        <f>P137-SUM(Q137:Q139,0)</f>
        <v>550000</v>
      </c>
      <c r="T137" s="38">
        <v>980000</v>
      </c>
      <c r="U137" s="137" t="s">
        <v>287</v>
      </c>
      <c r="V137" s="38"/>
    </row>
    <row r="138" spans="1:66" x14ac:dyDescent="0.25">
      <c r="A138" s="146">
        <v>65763</v>
      </c>
      <c r="B138" s="129"/>
      <c r="C138" s="92"/>
      <c r="D138" s="132"/>
      <c r="E138" s="38"/>
      <c r="F138" s="38"/>
      <c r="G138" s="38"/>
      <c r="H138" s="38"/>
      <c r="I138" s="38"/>
      <c r="J138" s="38"/>
      <c r="K138" s="38"/>
      <c r="L138" s="38"/>
      <c r="M138" s="38"/>
      <c r="N138" s="38"/>
      <c r="O138" s="130"/>
      <c r="P138" s="38"/>
      <c r="Q138" s="38">
        <v>300000</v>
      </c>
      <c r="R138" s="24">
        <f>Q138*2%</f>
        <v>6000</v>
      </c>
      <c r="S138" s="38"/>
      <c r="T138" s="38">
        <v>294000</v>
      </c>
      <c r="U138" s="131" t="s">
        <v>288</v>
      </c>
      <c r="V138" s="38"/>
    </row>
    <row r="139" spans="1:66" x14ac:dyDescent="0.25">
      <c r="A139" s="146">
        <v>65763</v>
      </c>
      <c r="B139" s="129"/>
      <c r="C139" s="92"/>
      <c r="D139" s="132"/>
      <c r="E139" s="38"/>
      <c r="F139" s="38"/>
      <c r="G139" s="38"/>
      <c r="H139" s="38"/>
      <c r="I139" s="38"/>
      <c r="J139" s="38"/>
      <c r="K139" s="38"/>
      <c r="L139" s="38"/>
      <c r="M139" s="38"/>
      <c r="N139" s="38"/>
      <c r="O139" s="130"/>
      <c r="P139" s="38"/>
      <c r="Q139" s="38">
        <v>1000000</v>
      </c>
      <c r="R139" s="24">
        <f>Q139*2%</f>
        <v>20000</v>
      </c>
      <c r="S139" s="38"/>
      <c r="T139" s="38">
        <v>980000</v>
      </c>
      <c r="U139" s="131" t="s">
        <v>289</v>
      </c>
      <c r="V139" s="38">
        <f>SUM(N137:N139)-SUM(T137:T139)</f>
        <v>-2254000</v>
      </c>
    </row>
    <row r="140" spans="1:66" x14ac:dyDescent="0.25">
      <c r="A140" s="124"/>
      <c r="B140" s="124"/>
      <c r="C140" s="65"/>
      <c r="D140" s="125"/>
      <c r="E140" s="82"/>
      <c r="F140" s="82"/>
      <c r="G140" s="82"/>
      <c r="H140" s="82"/>
      <c r="I140" s="82"/>
      <c r="J140" s="82"/>
      <c r="K140" s="82"/>
      <c r="L140" s="82"/>
      <c r="M140" s="82"/>
      <c r="N140" s="82"/>
      <c r="O140" s="99">
        <v>65764</v>
      </c>
      <c r="P140" s="82"/>
      <c r="Q140" s="82"/>
      <c r="R140" s="82"/>
      <c r="S140" s="82"/>
      <c r="T140" s="82"/>
      <c r="U140" s="126"/>
      <c r="V140" s="82"/>
    </row>
    <row r="141" spans="1:66" x14ac:dyDescent="0.25">
      <c r="A141" s="129">
        <v>65764</v>
      </c>
      <c r="B141" s="129" t="s">
        <v>194</v>
      </c>
      <c r="C141" s="92"/>
      <c r="D141" s="132"/>
      <c r="E141" s="38"/>
      <c r="F141" s="38"/>
      <c r="G141" s="38"/>
      <c r="H141" s="38"/>
      <c r="I141" s="38"/>
      <c r="J141" s="38"/>
      <c r="K141" s="38"/>
      <c r="L141" s="38"/>
      <c r="M141" s="38"/>
      <c r="N141" s="38"/>
      <c r="O141" s="130"/>
      <c r="P141" s="38">
        <v>2250000</v>
      </c>
      <c r="Q141" s="38">
        <v>1000000</v>
      </c>
      <c r="R141" s="24">
        <f>Q141*2%</f>
        <v>20000</v>
      </c>
      <c r="S141" s="24">
        <f>P141-SUM(Q141:Q142,0)</f>
        <v>450000</v>
      </c>
      <c r="T141" s="38">
        <v>980000</v>
      </c>
      <c r="U141" s="131" t="s">
        <v>290</v>
      </c>
      <c r="V141" s="38"/>
    </row>
    <row r="142" spans="1:66" x14ac:dyDescent="0.25">
      <c r="A142" s="129">
        <v>65764</v>
      </c>
      <c r="B142" s="129"/>
      <c r="C142" s="92"/>
      <c r="D142" s="132"/>
      <c r="E142" s="38"/>
      <c r="F142" s="38"/>
      <c r="G142" s="38"/>
      <c r="H142" s="38"/>
      <c r="I142" s="38"/>
      <c r="J142" s="38"/>
      <c r="K142" s="38"/>
      <c r="L142" s="38"/>
      <c r="M142" s="38"/>
      <c r="N142" s="38"/>
      <c r="O142" s="130"/>
      <c r="P142" s="38"/>
      <c r="Q142" s="38">
        <v>800000</v>
      </c>
      <c r="R142" s="24">
        <f>Q142*2%</f>
        <v>16000</v>
      </c>
      <c r="S142" s="38"/>
      <c r="T142" s="38">
        <v>784000</v>
      </c>
      <c r="U142" s="131" t="s">
        <v>291</v>
      </c>
      <c r="V142" s="38">
        <f>SUM(N141:N142)-SUM(T141:T142)</f>
        <v>-1764000</v>
      </c>
    </row>
    <row r="143" spans="1:66" s="63" customFormat="1" x14ac:dyDescent="0.25">
      <c r="A143" s="148"/>
      <c r="B143" s="82"/>
      <c r="C143" s="82"/>
      <c r="D143" s="82"/>
      <c r="E143" s="82"/>
      <c r="F143" s="82"/>
      <c r="G143" s="82"/>
      <c r="H143" s="82"/>
      <c r="I143" s="82"/>
      <c r="J143" s="100"/>
      <c r="K143" s="100"/>
      <c r="L143" s="100"/>
      <c r="M143" s="82"/>
      <c r="N143" s="82"/>
      <c r="O143" s="141">
        <f>A144</f>
        <v>64346</v>
      </c>
      <c r="P143" s="140"/>
      <c r="Q143" s="82"/>
      <c r="R143" s="140"/>
      <c r="S143" s="140"/>
      <c r="T143" s="144"/>
      <c r="U143" s="82"/>
      <c r="V143" s="82"/>
      <c r="W143" s="14"/>
      <c r="X143" s="14"/>
      <c r="Y143" s="14"/>
      <c r="Z143" s="14"/>
      <c r="AA143" s="14"/>
      <c r="AB143" s="14"/>
      <c r="AC143" s="14"/>
      <c r="AD143" s="14"/>
      <c r="AE143" s="14"/>
      <c r="AF143" s="14"/>
      <c r="AG143" s="14"/>
      <c r="AH143" s="14"/>
      <c r="AI143" s="14"/>
      <c r="AJ143" s="14"/>
      <c r="AK143" s="14"/>
      <c r="AL143" s="14"/>
      <c r="AM143" s="14"/>
      <c r="AN143" s="14"/>
      <c r="AO143" s="14"/>
      <c r="AP143" s="14"/>
      <c r="AQ143" s="14"/>
      <c r="AR143" s="14"/>
      <c r="AS143" s="14"/>
      <c r="AT143" s="14"/>
      <c r="AU143" s="14"/>
      <c r="AV143" s="14"/>
      <c r="AW143" s="14"/>
      <c r="AX143" s="14"/>
      <c r="AY143" s="14"/>
      <c r="AZ143" s="14"/>
      <c r="BA143" s="14"/>
      <c r="BB143" s="14"/>
      <c r="BC143" s="14"/>
      <c r="BD143" s="14"/>
      <c r="BE143" s="14"/>
      <c r="BF143" s="14"/>
      <c r="BG143" s="14"/>
      <c r="BH143" s="14"/>
      <c r="BI143" s="14"/>
      <c r="BJ143" s="14"/>
      <c r="BK143" s="14"/>
      <c r="BL143" s="14"/>
      <c r="BM143" s="14"/>
      <c r="BN143" s="14"/>
    </row>
    <row r="144" spans="1:66" x14ac:dyDescent="0.25">
      <c r="A144" s="149">
        <v>64346</v>
      </c>
      <c r="B144" s="34"/>
      <c r="C144" s="34"/>
      <c r="D144" s="34"/>
      <c r="E144" s="34"/>
      <c r="F144" s="34"/>
      <c r="G144" s="34"/>
      <c r="H144" s="34"/>
      <c r="I144" s="34"/>
      <c r="J144" s="27"/>
      <c r="K144" s="27"/>
      <c r="L144" s="27"/>
      <c r="M144" s="34"/>
      <c r="N144" s="34"/>
      <c r="O144" s="143"/>
      <c r="P144" s="142"/>
      <c r="Q144" s="34">
        <v>2500000</v>
      </c>
      <c r="R144" s="24">
        <f t="shared" ref="R144:R145" si="9">Q144*2%</f>
        <v>50000</v>
      </c>
      <c r="S144" s="24">
        <f>P144-SUM(Q144:Q145,0)</f>
        <v>-5000000</v>
      </c>
      <c r="T144" s="34">
        <v>2450000</v>
      </c>
      <c r="U144" s="34" t="s">
        <v>292</v>
      </c>
      <c r="V144" s="34"/>
    </row>
    <row r="145" spans="1:66" x14ac:dyDescent="0.25">
      <c r="A145" s="149">
        <v>64346</v>
      </c>
      <c r="B145" s="34"/>
      <c r="C145" s="34"/>
      <c r="D145" s="34"/>
      <c r="E145" s="34"/>
      <c r="F145" s="34"/>
      <c r="G145" s="34"/>
      <c r="H145" s="34"/>
      <c r="I145" s="34"/>
      <c r="J145" s="27"/>
      <c r="K145" s="27"/>
      <c r="L145" s="27"/>
      <c r="M145" s="34"/>
      <c r="N145" s="34"/>
      <c r="O145" s="143"/>
      <c r="P145" s="142"/>
      <c r="Q145" s="34">
        <v>2500000</v>
      </c>
      <c r="R145" s="24">
        <f t="shared" si="9"/>
        <v>50000</v>
      </c>
      <c r="S145" s="142"/>
      <c r="T145" s="34">
        <v>2450000</v>
      </c>
      <c r="U145" s="34" t="s">
        <v>293</v>
      </c>
      <c r="V145" s="38">
        <f>SUM(N144:N145)-SUM(T144:T145)</f>
        <v>-4900000</v>
      </c>
    </row>
    <row r="146" spans="1:66" s="63" customFormat="1" x14ac:dyDescent="0.25">
      <c r="A146" s="148"/>
      <c r="B146" s="82"/>
      <c r="C146" s="82"/>
      <c r="D146" s="82"/>
      <c r="E146" s="82"/>
      <c r="F146" s="82"/>
      <c r="G146" s="82"/>
      <c r="H146" s="82"/>
      <c r="I146" s="82"/>
      <c r="J146" s="100"/>
      <c r="K146" s="100"/>
      <c r="L146" s="100"/>
      <c r="M146" s="82"/>
      <c r="N146" s="82"/>
      <c r="O146" s="141">
        <f>A147</f>
        <v>64355</v>
      </c>
      <c r="P146" s="140"/>
      <c r="Q146" s="82"/>
      <c r="R146" s="140"/>
      <c r="S146" s="140"/>
      <c r="T146" s="144"/>
      <c r="U146" s="82"/>
      <c r="V146" s="82"/>
      <c r="W146" s="14"/>
      <c r="X146" s="14"/>
      <c r="Y146" s="14"/>
      <c r="Z146" s="14"/>
      <c r="AA146" s="14"/>
      <c r="AB146" s="14"/>
      <c r="AC146" s="14"/>
      <c r="AD146" s="14"/>
      <c r="AE146" s="14"/>
      <c r="AF146" s="14"/>
      <c r="AG146" s="14"/>
      <c r="AH146" s="14"/>
      <c r="AI146" s="14"/>
      <c r="AJ146" s="14"/>
      <c r="AK146" s="14"/>
      <c r="AL146" s="14"/>
      <c r="AM146" s="14"/>
      <c r="AN146" s="14"/>
      <c r="AO146" s="14"/>
      <c r="AP146" s="14"/>
      <c r="AQ146" s="14"/>
      <c r="AR146" s="14"/>
      <c r="AS146" s="14"/>
      <c r="AT146" s="14"/>
      <c r="AU146" s="14"/>
      <c r="AV146" s="14"/>
      <c r="AW146" s="14"/>
      <c r="AX146" s="14"/>
      <c r="AY146" s="14"/>
      <c r="AZ146" s="14"/>
      <c r="BA146" s="14"/>
      <c r="BB146" s="14"/>
      <c r="BC146" s="14"/>
      <c r="BD146" s="14"/>
      <c r="BE146" s="14"/>
      <c r="BF146" s="14"/>
      <c r="BG146" s="14"/>
      <c r="BH146" s="14"/>
      <c r="BI146" s="14"/>
      <c r="BJ146" s="14"/>
      <c r="BK146" s="14"/>
      <c r="BL146" s="14"/>
      <c r="BM146" s="14"/>
      <c r="BN146" s="14"/>
    </row>
    <row r="147" spans="1:66" x14ac:dyDescent="0.25">
      <c r="A147" s="149">
        <v>64355</v>
      </c>
      <c r="B147" s="34"/>
      <c r="C147" s="34"/>
      <c r="D147" s="34"/>
      <c r="E147" s="34"/>
      <c r="F147" s="34"/>
      <c r="G147" s="34"/>
      <c r="H147" s="34"/>
      <c r="I147" s="34"/>
      <c r="J147" s="27"/>
      <c r="K147" s="27"/>
      <c r="L147" s="27"/>
      <c r="M147" s="34"/>
      <c r="N147" s="34"/>
      <c r="O147" s="143"/>
      <c r="P147" s="142"/>
      <c r="Q147" s="34">
        <v>5000000</v>
      </c>
      <c r="R147" s="24">
        <f>Q147*2%</f>
        <v>100000</v>
      </c>
      <c r="S147" s="24">
        <f>P147-SUM(Q147:Q148,0)</f>
        <v>-5000000</v>
      </c>
      <c r="T147" s="34">
        <v>4900000</v>
      </c>
      <c r="U147" s="34" t="s">
        <v>294</v>
      </c>
      <c r="V147" s="34"/>
    </row>
    <row r="148" spans="1:66" x14ac:dyDescent="0.25">
      <c r="A148" s="149">
        <v>64355</v>
      </c>
      <c r="B148" s="34"/>
      <c r="C148" s="34"/>
      <c r="D148" s="34"/>
      <c r="E148" s="34"/>
      <c r="F148" s="34"/>
      <c r="G148" s="34"/>
      <c r="H148" s="34"/>
      <c r="I148" s="34"/>
      <c r="J148" s="27"/>
      <c r="K148" s="27"/>
      <c r="L148" s="27"/>
      <c r="M148" s="34"/>
      <c r="N148" s="34"/>
      <c r="O148" s="143"/>
      <c r="P148" s="142"/>
      <c r="Q148" s="34"/>
      <c r="R148" s="142"/>
      <c r="S148" s="142"/>
      <c r="T148" s="24"/>
      <c r="U148" s="34"/>
      <c r="V148" s="38">
        <f>SUM(N147:N148)-SUM(T147:T148)</f>
        <v>-4900000</v>
      </c>
    </row>
    <row r="149" spans="1:66" s="63" customFormat="1" x14ac:dyDescent="0.25">
      <c r="A149" s="148"/>
      <c r="B149" s="82"/>
      <c r="C149" s="82"/>
      <c r="D149" s="82"/>
      <c r="E149" s="82"/>
      <c r="F149" s="82"/>
      <c r="G149" s="82"/>
      <c r="H149" s="82"/>
      <c r="I149" s="82"/>
      <c r="J149" s="100"/>
      <c r="K149" s="100"/>
      <c r="L149" s="100"/>
      <c r="M149" s="82"/>
      <c r="N149" s="82"/>
      <c r="O149" s="141">
        <f>A150</f>
        <v>65049</v>
      </c>
      <c r="P149" s="140"/>
      <c r="Q149" s="82"/>
      <c r="R149" s="140"/>
      <c r="S149" s="140"/>
      <c r="T149" s="144"/>
      <c r="U149" s="82"/>
      <c r="V149" s="82"/>
      <c r="W149" s="14"/>
      <c r="X149" s="14"/>
      <c r="Y149" s="14"/>
      <c r="Z149" s="14"/>
      <c r="AA149" s="14"/>
      <c r="AB149" s="14"/>
      <c r="AC149" s="14"/>
      <c r="AD149" s="14"/>
      <c r="AE149" s="14"/>
      <c r="AF149" s="14"/>
      <c r="AG149" s="14"/>
      <c r="AH149" s="14"/>
      <c r="AI149" s="14"/>
      <c r="AJ149" s="14"/>
      <c r="AK149" s="14"/>
      <c r="AL149" s="14"/>
      <c r="AM149" s="14"/>
      <c r="AN149" s="14"/>
      <c r="AO149" s="14"/>
      <c r="AP149" s="14"/>
      <c r="AQ149" s="14"/>
      <c r="AR149" s="14"/>
      <c r="AS149" s="14"/>
      <c r="AT149" s="14"/>
      <c r="AU149" s="14"/>
      <c r="AV149" s="14"/>
      <c r="AW149" s="14"/>
      <c r="AX149" s="14"/>
      <c r="AY149" s="14"/>
      <c r="AZ149" s="14"/>
      <c r="BA149" s="14"/>
      <c r="BB149" s="14"/>
      <c r="BC149" s="14"/>
      <c r="BD149" s="14"/>
      <c r="BE149" s="14"/>
      <c r="BF149" s="14"/>
      <c r="BG149" s="14"/>
      <c r="BH149" s="14"/>
      <c r="BI149" s="14"/>
      <c r="BJ149" s="14"/>
      <c r="BK149" s="14"/>
      <c r="BL149" s="14"/>
      <c r="BM149" s="14"/>
      <c r="BN149" s="14"/>
    </row>
    <row r="150" spans="1:66" x14ac:dyDescent="0.25">
      <c r="A150" s="149">
        <v>65049</v>
      </c>
      <c r="B150" s="34"/>
      <c r="C150" s="34"/>
      <c r="D150" s="34"/>
      <c r="E150" s="34"/>
      <c r="F150" s="34"/>
      <c r="G150" s="34"/>
      <c r="H150" s="34"/>
      <c r="I150" s="34"/>
      <c r="J150" s="27"/>
      <c r="K150" s="27"/>
      <c r="L150" s="27"/>
      <c r="M150" s="34"/>
      <c r="N150" s="34"/>
      <c r="O150" s="143"/>
      <c r="P150" s="142"/>
      <c r="Q150" s="34">
        <v>2500000</v>
      </c>
      <c r="R150" s="24">
        <f>Q150*2%</f>
        <v>50000</v>
      </c>
      <c r="S150" s="24">
        <f>P150-SUM(Q150:Q151,0)</f>
        <v>-5000000</v>
      </c>
      <c r="T150" s="34">
        <v>2450000</v>
      </c>
      <c r="U150" s="34" t="s">
        <v>295</v>
      </c>
      <c r="V150" s="34"/>
    </row>
    <row r="151" spans="1:66" x14ac:dyDescent="0.25">
      <c r="A151" s="149">
        <v>65049</v>
      </c>
      <c r="B151" s="34"/>
      <c r="C151" s="34"/>
      <c r="D151" s="34"/>
      <c r="E151" s="34"/>
      <c r="F151" s="34"/>
      <c r="G151" s="34"/>
      <c r="H151" s="34"/>
      <c r="I151" s="34"/>
      <c r="J151" s="27"/>
      <c r="K151" s="27"/>
      <c r="L151" s="27"/>
      <c r="M151" s="34"/>
      <c r="N151" s="34"/>
      <c r="O151" s="143"/>
      <c r="P151" s="142"/>
      <c r="Q151" s="34">
        <v>2500000</v>
      </c>
      <c r="R151" s="142"/>
      <c r="S151" s="142"/>
      <c r="T151" s="34">
        <v>2450000</v>
      </c>
      <c r="U151" s="34" t="s">
        <v>150</v>
      </c>
      <c r="V151" s="38">
        <f>SUM(N150:N151)-SUM(T150:T151)</f>
        <v>-4900000</v>
      </c>
    </row>
    <row r="152" spans="1:66" s="63" customFormat="1" x14ac:dyDescent="0.25">
      <c r="A152" s="148"/>
      <c r="B152" s="82"/>
      <c r="C152" s="82"/>
      <c r="D152" s="82"/>
      <c r="E152" s="82"/>
      <c r="F152" s="82"/>
      <c r="G152" s="82"/>
      <c r="H152" s="82"/>
      <c r="I152" s="82"/>
      <c r="J152" s="100"/>
      <c r="K152" s="100"/>
      <c r="L152" s="100"/>
      <c r="M152" s="82"/>
      <c r="N152" s="82"/>
      <c r="O152" s="141">
        <f>A153</f>
        <v>65050</v>
      </c>
      <c r="P152" s="140"/>
      <c r="Q152" s="82"/>
      <c r="R152" s="140"/>
      <c r="S152" s="140"/>
      <c r="T152" s="144"/>
      <c r="U152" s="82"/>
      <c r="V152" s="82"/>
      <c r="W152" s="14"/>
      <c r="X152" s="14"/>
      <c r="Y152" s="14"/>
      <c r="Z152" s="14"/>
      <c r="AA152" s="14"/>
      <c r="AB152" s="14"/>
      <c r="AC152" s="14"/>
      <c r="AD152" s="14"/>
      <c r="AE152" s="14"/>
      <c r="AF152" s="14"/>
      <c r="AG152" s="14"/>
      <c r="AH152" s="14"/>
      <c r="AI152" s="14"/>
      <c r="AJ152" s="14"/>
      <c r="AK152" s="14"/>
      <c r="AL152" s="14"/>
      <c r="AM152" s="14"/>
      <c r="AN152" s="14"/>
      <c r="AO152" s="14"/>
      <c r="AP152" s="14"/>
      <c r="AQ152" s="14"/>
      <c r="AR152" s="14"/>
      <c r="AS152" s="14"/>
      <c r="AT152" s="14"/>
      <c r="AU152" s="14"/>
      <c r="AV152" s="14"/>
      <c r="AW152" s="14"/>
      <c r="AX152" s="14"/>
      <c r="AY152" s="14"/>
      <c r="AZ152" s="14"/>
      <c r="BA152" s="14"/>
      <c r="BB152" s="14"/>
      <c r="BC152" s="14"/>
      <c r="BD152" s="14"/>
      <c r="BE152" s="14"/>
      <c r="BF152" s="14"/>
      <c r="BG152" s="14"/>
      <c r="BH152" s="14"/>
      <c r="BI152" s="14"/>
      <c r="BJ152" s="14"/>
      <c r="BK152" s="14"/>
      <c r="BL152" s="14"/>
      <c r="BM152" s="14"/>
      <c r="BN152" s="14"/>
    </row>
    <row r="153" spans="1:66" x14ac:dyDescent="0.25">
      <c r="A153" s="149">
        <v>65050</v>
      </c>
      <c r="B153" s="34"/>
      <c r="C153" s="34"/>
      <c r="D153" s="34"/>
      <c r="E153" s="34"/>
      <c r="F153" s="34"/>
      <c r="G153" s="34"/>
      <c r="H153" s="34"/>
      <c r="I153" s="34"/>
      <c r="J153" s="27"/>
      <c r="K153" s="27"/>
      <c r="L153" s="27"/>
      <c r="M153" s="34"/>
      <c r="N153" s="34"/>
      <c r="O153" s="143"/>
      <c r="P153" s="142"/>
      <c r="Q153" s="34">
        <v>2000000</v>
      </c>
      <c r="R153" s="24">
        <f t="shared" ref="R153:R154" si="10">Q153*2%</f>
        <v>40000</v>
      </c>
      <c r="S153" s="24">
        <f>P153-SUM(Q153:Q154,0)</f>
        <v>-5000000</v>
      </c>
      <c r="T153" s="34">
        <v>1960000</v>
      </c>
      <c r="U153" s="34" t="s">
        <v>149</v>
      </c>
      <c r="V153" s="34"/>
    </row>
    <row r="154" spans="1:66" x14ac:dyDescent="0.25">
      <c r="A154" s="149">
        <v>65050</v>
      </c>
      <c r="B154" s="34"/>
      <c r="C154" s="34"/>
      <c r="D154" s="34"/>
      <c r="E154" s="34"/>
      <c r="F154" s="34"/>
      <c r="G154" s="34"/>
      <c r="H154" s="34"/>
      <c r="I154" s="34"/>
      <c r="J154" s="27"/>
      <c r="K154" s="27"/>
      <c r="L154" s="27"/>
      <c r="M154" s="34"/>
      <c r="N154" s="34"/>
      <c r="O154" s="143"/>
      <c r="P154" s="142"/>
      <c r="Q154" s="34">
        <v>3000000</v>
      </c>
      <c r="R154" s="24">
        <f t="shared" si="10"/>
        <v>60000</v>
      </c>
      <c r="S154" s="142"/>
      <c r="T154" s="34">
        <v>2940000</v>
      </c>
      <c r="U154" s="34" t="s">
        <v>296</v>
      </c>
      <c r="V154" s="38">
        <f>SUM(N153:N154)-SUM(T153:T154)</f>
        <v>-4900000</v>
      </c>
    </row>
    <row r="155" spans="1:66" s="63" customFormat="1" x14ac:dyDescent="0.25">
      <c r="A155" s="148"/>
      <c r="B155" s="82"/>
      <c r="C155" s="82"/>
      <c r="D155" s="82"/>
      <c r="E155" s="82"/>
      <c r="F155" s="82"/>
      <c r="G155" s="82"/>
      <c r="H155" s="82"/>
      <c r="I155" s="82"/>
      <c r="J155" s="100"/>
      <c r="K155" s="100"/>
      <c r="L155" s="100"/>
      <c r="M155" s="82"/>
      <c r="N155" s="82"/>
      <c r="O155" s="141">
        <f>A156</f>
        <v>65104</v>
      </c>
      <c r="P155" s="140"/>
      <c r="Q155" s="82"/>
      <c r="R155" s="140"/>
      <c r="S155" s="140"/>
      <c r="T155" s="144"/>
      <c r="U155" s="82"/>
      <c r="V155" s="82"/>
      <c r="W155" s="14"/>
      <c r="X155" s="14"/>
      <c r="Y155" s="14"/>
      <c r="Z155" s="14"/>
      <c r="AA155" s="14"/>
      <c r="AB155" s="14"/>
      <c r="AC155" s="14"/>
      <c r="AD155" s="14"/>
      <c r="AE155" s="14"/>
      <c r="AF155" s="14"/>
      <c r="AG155" s="14"/>
      <c r="AH155" s="14"/>
      <c r="AI155" s="14"/>
      <c r="AJ155" s="14"/>
      <c r="AK155" s="14"/>
      <c r="AL155" s="14"/>
      <c r="AM155" s="14"/>
      <c r="AN155" s="14"/>
      <c r="AO155" s="14"/>
      <c r="AP155" s="14"/>
      <c r="AQ155" s="14"/>
      <c r="AR155" s="14"/>
      <c r="AS155" s="14"/>
      <c r="AT155" s="14"/>
      <c r="AU155" s="14"/>
      <c r="AV155" s="14"/>
      <c r="AW155" s="14"/>
      <c r="AX155" s="14"/>
      <c r="AY155" s="14"/>
      <c r="AZ155" s="14"/>
      <c r="BA155" s="14"/>
      <c r="BB155" s="14"/>
      <c r="BC155" s="14"/>
      <c r="BD155" s="14"/>
      <c r="BE155" s="14"/>
      <c r="BF155" s="14"/>
      <c r="BG155" s="14"/>
      <c r="BH155" s="14"/>
      <c r="BI155" s="14"/>
      <c r="BJ155" s="14"/>
      <c r="BK155" s="14"/>
      <c r="BL155" s="14"/>
      <c r="BM155" s="14"/>
      <c r="BN155" s="14"/>
    </row>
    <row r="156" spans="1:66" x14ac:dyDescent="0.25">
      <c r="A156" s="149">
        <v>65104</v>
      </c>
      <c r="B156" s="34"/>
      <c r="C156" s="34"/>
      <c r="D156" s="34"/>
      <c r="E156" s="34"/>
      <c r="F156" s="34"/>
      <c r="G156" s="34"/>
      <c r="H156" s="34"/>
      <c r="I156" s="34"/>
      <c r="J156" s="27"/>
      <c r="K156" s="27"/>
      <c r="L156" s="27"/>
      <c r="M156" s="34"/>
      <c r="N156" s="34"/>
      <c r="O156" s="143"/>
      <c r="P156" s="142"/>
      <c r="Q156" s="34">
        <v>3000000</v>
      </c>
      <c r="R156" s="24">
        <f>Q156*2%</f>
        <v>60000</v>
      </c>
      <c r="S156" s="24">
        <f>P156-SUM(Q156:Q157,0)</f>
        <v>-3000000</v>
      </c>
      <c r="T156" s="34">
        <v>2940000</v>
      </c>
      <c r="U156" s="34" t="s">
        <v>297</v>
      </c>
      <c r="V156" s="34"/>
    </row>
    <row r="157" spans="1:66" x14ac:dyDescent="0.25">
      <c r="A157" s="149">
        <v>65104</v>
      </c>
      <c r="B157" s="34"/>
      <c r="C157" s="34"/>
      <c r="D157" s="34"/>
      <c r="E157" s="34"/>
      <c r="F157" s="34"/>
      <c r="G157" s="34"/>
      <c r="H157" s="34"/>
      <c r="I157" s="34"/>
      <c r="J157" s="27"/>
      <c r="K157" s="27"/>
      <c r="L157" s="27"/>
      <c r="M157" s="34"/>
      <c r="N157" s="34"/>
      <c r="O157" s="143"/>
      <c r="P157" s="142"/>
      <c r="Q157" s="34"/>
      <c r="R157" s="142"/>
      <c r="S157" s="24"/>
      <c r="T157" s="34"/>
      <c r="U157" s="34"/>
      <c r="V157" s="38">
        <f>SUM(N156:N157)-SUM(T156:T157)</f>
        <v>-2940000</v>
      </c>
    </row>
    <row r="158" spans="1:66" s="63" customFormat="1" x14ac:dyDescent="0.25">
      <c r="A158" s="148"/>
      <c r="B158" s="82"/>
      <c r="C158" s="82"/>
      <c r="D158" s="82"/>
      <c r="E158" s="82"/>
      <c r="F158" s="82"/>
      <c r="G158" s="82"/>
      <c r="H158" s="82"/>
      <c r="I158" s="82"/>
      <c r="J158" s="100"/>
      <c r="K158" s="100"/>
      <c r="L158" s="100"/>
      <c r="M158" s="82"/>
      <c r="N158" s="82"/>
      <c r="O158" s="141">
        <f>A159</f>
        <v>65105</v>
      </c>
      <c r="P158" s="140"/>
      <c r="Q158" s="82"/>
      <c r="R158" s="140"/>
      <c r="S158" s="140"/>
      <c r="T158" s="144"/>
      <c r="U158" s="82"/>
      <c r="V158" s="82"/>
      <c r="W158" s="14"/>
      <c r="X158" s="14"/>
      <c r="Y158" s="14"/>
      <c r="Z158" s="14"/>
      <c r="AA158" s="14"/>
      <c r="AB158" s="14"/>
      <c r="AC158" s="14"/>
      <c r="AD158" s="14"/>
      <c r="AE158" s="14"/>
      <c r="AF158" s="14"/>
      <c r="AG158" s="14"/>
      <c r="AH158" s="14"/>
      <c r="AI158" s="14"/>
      <c r="AJ158" s="14"/>
      <c r="AK158" s="14"/>
      <c r="AL158" s="14"/>
      <c r="AM158" s="14"/>
      <c r="AN158" s="14"/>
      <c r="AO158" s="14"/>
      <c r="AP158" s="14"/>
      <c r="AQ158" s="14"/>
      <c r="AR158" s="14"/>
      <c r="AS158" s="14"/>
      <c r="AT158" s="14"/>
      <c r="AU158" s="14"/>
      <c r="AV158" s="14"/>
      <c r="AW158" s="14"/>
      <c r="AX158" s="14"/>
      <c r="AY158" s="14"/>
      <c r="AZ158" s="14"/>
      <c r="BA158" s="14"/>
      <c r="BB158" s="14"/>
      <c r="BC158" s="14"/>
      <c r="BD158" s="14"/>
      <c r="BE158" s="14"/>
      <c r="BF158" s="14"/>
      <c r="BG158" s="14"/>
      <c r="BH158" s="14"/>
      <c r="BI158" s="14"/>
      <c r="BJ158" s="14"/>
      <c r="BK158" s="14"/>
      <c r="BL158" s="14"/>
      <c r="BM158" s="14"/>
      <c r="BN158" s="14"/>
    </row>
    <row r="159" spans="1:66" x14ac:dyDescent="0.25">
      <c r="A159" s="150">
        <v>65105</v>
      </c>
      <c r="B159" s="34" t="s">
        <v>195</v>
      </c>
      <c r="C159" s="34"/>
      <c r="D159" s="34"/>
      <c r="E159" s="34"/>
      <c r="F159" s="34"/>
      <c r="G159" s="34"/>
      <c r="H159" s="34"/>
      <c r="I159" s="34"/>
      <c r="J159" s="27"/>
      <c r="K159" s="27"/>
      <c r="L159" s="27"/>
      <c r="M159" s="34"/>
      <c r="N159" s="34"/>
      <c r="O159" s="143"/>
      <c r="P159" s="142">
        <v>2250000</v>
      </c>
      <c r="Q159" s="34">
        <v>2000000</v>
      </c>
      <c r="R159" s="24">
        <f>Q159*2%</f>
        <v>40000</v>
      </c>
      <c r="S159" s="24">
        <f>P159-SUM(Q159:Q160,0)</f>
        <v>250000</v>
      </c>
      <c r="T159" s="34">
        <v>1960000</v>
      </c>
      <c r="U159" s="34" t="s">
        <v>298</v>
      </c>
      <c r="V159" s="34"/>
    </row>
    <row r="160" spans="1:66" x14ac:dyDescent="0.25">
      <c r="A160" s="150">
        <v>65105</v>
      </c>
      <c r="B160" s="34"/>
      <c r="C160" s="34"/>
      <c r="D160" s="34"/>
      <c r="E160" s="34"/>
      <c r="F160" s="34"/>
      <c r="G160" s="34"/>
      <c r="H160" s="34"/>
      <c r="I160" s="34"/>
      <c r="J160" s="27"/>
      <c r="K160" s="27"/>
      <c r="L160" s="27"/>
      <c r="M160" s="34"/>
      <c r="N160" s="34"/>
      <c r="O160" s="143"/>
      <c r="P160" s="142"/>
      <c r="Q160" s="34"/>
      <c r="R160" s="142"/>
      <c r="S160" s="142"/>
      <c r="T160" s="34"/>
      <c r="U160" s="34"/>
      <c r="V160" s="38">
        <f>SUM(N159:N160)-SUM(T159:T160)</f>
        <v>-1960000</v>
      </c>
    </row>
    <row r="161" spans="1:66" s="63" customFormat="1" x14ac:dyDescent="0.25">
      <c r="A161" s="148"/>
      <c r="B161" s="82"/>
      <c r="C161" s="82"/>
      <c r="D161" s="82"/>
      <c r="E161" s="82"/>
      <c r="F161" s="82"/>
      <c r="G161" s="82"/>
      <c r="H161" s="82"/>
      <c r="I161" s="82"/>
      <c r="J161" s="100"/>
      <c r="K161" s="100"/>
      <c r="L161" s="100"/>
      <c r="M161" s="82"/>
      <c r="N161" s="82"/>
      <c r="O161" s="141">
        <f>A162</f>
        <v>65106</v>
      </c>
      <c r="P161" s="140"/>
      <c r="Q161" s="82"/>
      <c r="R161" s="140"/>
      <c r="S161" s="140"/>
      <c r="T161" s="144"/>
      <c r="U161" s="82"/>
      <c r="V161" s="82"/>
      <c r="W161" s="14"/>
      <c r="X161" s="14"/>
      <c r="Y161" s="14"/>
      <c r="Z161" s="14"/>
      <c r="AA161" s="14"/>
      <c r="AB161" s="14"/>
      <c r="AC161" s="14"/>
      <c r="AD161" s="14"/>
      <c r="AE161" s="14"/>
      <c r="AF161" s="14"/>
      <c r="AG161" s="14"/>
      <c r="AH161" s="14"/>
      <c r="AI161" s="14"/>
      <c r="AJ161" s="14"/>
      <c r="AK161" s="14"/>
      <c r="AL161" s="14"/>
      <c r="AM161" s="14"/>
      <c r="AN161" s="14"/>
      <c r="AO161" s="14"/>
      <c r="AP161" s="14"/>
      <c r="AQ161" s="14"/>
      <c r="AR161" s="14"/>
      <c r="AS161" s="14"/>
      <c r="AT161" s="14"/>
      <c r="AU161" s="14"/>
      <c r="AV161" s="14"/>
      <c r="AW161" s="14"/>
      <c r="AX161" s="14"/>
      <c r="AY161" s="14"/>
      <c r="AZ161" s="14"/>
      <c r="BA161" s="14"/>
      <c r="BB161" s="14"/>
      <c r="BC161" s="14"/>
      <c r="BD161" s="14"/>
      <c r="BE161" s="14"/>
      <c r="BF161" s="14"/>
      <c r="BG161" s="14"/>
      <c r="BH161" s="14"/>
      <c r="BI161" s="14"/>
      <c r="BJ161" s="14"/>
      <c r="BK161" s="14"/>
      <c r="BL161" s="14"/>
      <c r="BM161" s="14"/>
      <c r="BN161" s="14"/>
    </row>
    <row r="162" spans="1:66" x14ac:dyDescent="0.25">
      <c r="A162" s="150">
        <v>65106</v>
      </c>
      <c r="B162" s="34" t="s">
        <v>196</v>
      </c>
      <c r="C162" s="34"/>
      <c r="D162" s="34"/>
      <c r="E162" s="34"/>
      <c r="F162" s="34"/>
      <c r="G162" s="34"/>
      <c r="H162" s="34"/>
      <c r="I162" s="34"/>
      <c r="J162" s="27"/>
      <c r="K162" s="27"/>
      <c r="L162" s="27"/>
      <c r="M162" s="34"/>
      <c r="N162" s="34"/>
      <c r="O162" s="143"/>
      <c r="P162" s="142">
        <v>2250000</v>
      </c>
      <c r="Q162" s="34">
        <v>3000000</v>
      </c>
      <c r="R162" s="24">
        <f>Q162*2%</f>
        <v>60000</v>
      </c>
      <c r="S162" s="24">
        <f>P162-SUM(Q162:Q163,0)</f>
        <v>-2750000</v>
      </c>
      <c r="T162" s="34">
        <v>2940000</v>
      </c>
      <c r="U162" s="34" t="s">
        <v>299</v>
      </c>
      <c r="V162" s="34"/>
    </row>
    <row r="163" spans="1:66" x14ac:dyDescent="0.25">
      <c r="A163" s="150">
        <v>65106</v>
      </c>
      <c r="B163" s="34"/>
      <c r="C163" s="34"/>
      <c r="D163" s="34"/>
      <c r="E163" s="34"/>
      <c r="F163" s="34"/>
      <c r="G163" s="34"/>
      <c r="H163" s="34"/>
      <c r="I163" s="34"/>
      <c r="J163" s="27"/>
      <c r="K163" s="27"/>
      <c r="L163" s="27"/>
      <c r="M163" s="34"/>
      <c r="N163" s="34"/>
      <c r="O163" s="143"/>
      <c r="P163" s="142"/>
      <c r="Q163" s="34">
        <v>2000000</v>
      </c>
      <c r="R163" s="24">
        <f>Q163*2%</f>
        <v>40000</v>
      </c>
      <c r="S163" s="142"/>
      <c r="T163" s="34">
        <v>1960000</v>
      </c>
      <c r="U163" s="34" t="s">
        <v>300</v>
      </c>
      <c r="V163" s="38">
        <f>SUM(N162:N163)-SUM(T162:T163)</f>
        <v>-4900000</v>
      </c>
    </row>
    <row r="164" spans="1:66" s="63" customFormat="1" x14ac:dyDescent="0.25">
      <c r="A164" s="148"/>
      <c r="B164" s="82"/>
      <c r="C164" s="82"/>
      <c r="D164" s="82"/>
      <c r="E164" s="82"/>
      <c r="F164" s="82"/>
      <c r="G164" s="82"/>
      <c r="H164" s="82"/>
      <c r="I164" s="82"/>
      <c r="J164" s="100"/>
      <c r="K164" s="100"/>
      <c r="L164" s="100"/>
      <c r="M164" s="82"/>
      <c r="N164" s="82"/>
      <c r="O164" s="141">
        <f>A165</f>
        <v>65107</v>
      </c>
      <c r="P164" s="140"/>
      <c r="Q164" s="82"/>
      <c r="R164" s="140"/>
      <c r="S164" s="140"/>
      <c r="T164" s="144"/>
      <c r="U164" s="82"/>
      <c r="V164" s="82"/>
      <c r="W164" s="14"/>
      <c r="X164" s="14"/>
      <c r="Y164" s="14"/>
      <c r="Z164" s="14"/>
      <c r="AA164" s="14"/>
      <c r="AB164" s="14"/>
      <c r="AC164" s="14"/>
      <c r="AD164" s="14"/>
      <c r="AE164" s="14"/>
      <c r="AF164" s="14"/>
      <c r="AG164" s="14"/>
      <c r="AH164" s="14"/>
      <c r="AI164" s="14"/>
      <c r="AJ164" s="14"/>
      <c r="AK164" s="14"/>
      <c r="AL164" s="14"/>
      <c r="AM164" s="14"/>
      <c r="AN164" s="14"/>
      <c r="AO164" s="14"/>
      <c r="AP164" s="14"/>
      <c r="AQ164" s="14"/>
      <c r="AR164" s="14"/>
      <c r="AS164" s="14"/>
      <c r="AT164" s="14"/>
      <c r="AU164" s="14"/>
      <c r="AV164" s="14"/>
      <c r="AW164" s="14"/>
      <c r="AX164" s="14"/>
      <c r="AY164" s="14"/>
      <c r="AZ164" s="14"/>
      <c r="BA164" s="14"/>
      <c r="BB164" s="14"/>
      <c r="BC164" s="14"/>
      <c r="BD164" s="14"/>
      <c r="BE164" s="14"/>
      <c r="BF164" s="14"/>
      <c r="BG164" s="14"/>
      <c r="BH164" s="14"/>
      <c r="BI164" s="14"/>
      <c r="BJ164" s="14"/>
      <c r="BK164" s="14"/>
      <c r="BL164" s="14"/>
      <c r="BM164" s="14"/>
      <c r="BN164" s="14"/>
    </row>
    <row r="165" spans="1:66" x14ac:dyDescent="0.25">
      <c r="A165" s="150">
        <v>65107</v>
      </c>
      <c r="B165" s="34" t="s">
        <v>197</v>
      </c>
      <c r="C165" s="34"/>
      <c r="D165" s="34"/>
      <c r="E165" s="34"/>
      <c r="F165" s="34"/>
      <c r="G165" s="34"/>
      <c r="H165" s="34"/>
      <c r="I165" s="34"/>
      <c r="J165" s="27"/>
      <c r="K165" s="27"/>
      <c r="L165" s="27"/>
      <c r="M165" s="34"/>
      <c r="N165" s="34"/>
      <c r="O165" s="143"/>
      <c r="P165" s="138">
        <v>1365000</v>
      </c>
      <c r="Q165" s="34">
        <v>2500000</v>
      </c>
      <c r="R165" s="24">
        <f>Q165*2%</f>
        <v>50000</v>
      </c>
      <c r="S165" s="24">
        <f>P165-SUM(Q165:Q166,0)</f>
        <v>-3635000</v>
      </c>
      <c r="T165" s="34">
        <v>2450000</v>
      </c>
      <c r="U165" s="34" t="s">
        <v>301</v>
      </c>
      <c r="V165" s="34"/>
    </row>
    <row r="166" spans="1:66" x14ac:dyDescent="0.25">
      <c r="A166" s="150">
        <v>65107</v>
      </c>
      <c r="B166" s="34"/>
      <c r="C166" s="34"/>
      <c r="D166" s="34"/>
      <c r="E166" s="34"/>
      <c r="F166" s="34"/>
      <c r="G166" s="34"/>
      <c r="H166" s="34"/>
      <c r="I166" s="34"/>
      <c r="J166" s="27"/>
      <c r="K166" s="27"/>
      <c r="L166" s="27"/>
      <c r="M166" s="34"/>
      <c r="N166" s="34"/>
      <c r="O166" s="143"/>
      <c r="P166" s="142"/>
      <c r="Q166" s="34">
        <v>2500000</v>
      </c>
      <c r="R166" s="24">
        <f>Q166*2%</f>
        <v>50000</v>
      </c>
      <c r="S166" s="142"/>
      <c r="T166" s="34">
        <v>2450000</v>
      </c>
      <c r="U166" s="34" t="s">
        <v>302</v>
      </c>
      <c r="V166" s="38">
        <f>SUM(N165:N166)-SUM(T165:T166)</f>
        <v>-4900000</v>
      </c>
    </row>
    <row r="167" spans="1:66" s="63" customFormat="1" x14ac:dyDescent="0.25">
      <c r="A167" s="148"/>
      <c r="B167" s="82"/>
      <c r="C167" s="82"/>
      <c r="D167" s="82"/>
      <c r="E167" s="82"/>
      <c r="F167" s="82"/>
      <c r="G167" s="82"/>
      <c r="H167" s="82"/>
      <c r="I167" s="82"/>
      <c r="J167" s="100"/>
      <c r="K167" s="100"/>
      <c r="L167" s="100"/>
      <c r="M167" s="82"/>
      <c r="N167" s="82"/>
      <c r="O167" s="141">
        <f>A168</f>
        <v>65108</v>
      </c>
      <c r="P167" s="140"/>
      <c r="Q167" s="82"/>
      <c r="R167" s="140"/>
      <c r="S167" s="140"/>
      <c r="T167" s="126"/>
      <c r="U167" s="82"/>
      <c r="V167" s="82"/>
      <c r="W167" s="14"/>
      <c r="X167" s="14"/>
      <c r="Y167" s="14"/>
      <c r="Z167" s="14"/>
      <c r="AA167" s="14"/>
      <c r="AB167" s="14"/>
      <c r="AC167" s="14"/>
      <c r="AD167" s="14"/>
      <c r="AE167" s="14"/>
      <c r="AF167" s="14"/>
      <c r="AG167" s="14"/>
      <c r="AH167" s="14"/>
      <c r="AI167" s="14"/>
      <c r="AJ167" s="14"/>
      <c r="AK167" s="14"/>
      <c r="AL167" s="14"/>
      <c r="AM167" s="14"/>
      <c r="AN167" s="14"/>
      <c r="AO167" s="14"/>
      <c r="AP167" s="14"/>
      <c r="AQ167" s="14"/>
      <c r="AR167" s="14"/>
      <c r="AS167" s="14"/>
      <c r="AT167" s="14"/>
      <c r="AU167" s="14"/>
      <c r="AV167" s="14"/>
      <c r="AW167" s="14"/>
      <c r="AX167" s="14"/>
      <c r="AY167" s="14"/>
      <c r="AZ167" s="14"/>
      <c r="BA167" s="14"/>
      <c r="BB167" s="14"/>
      <c r="BC167" s="14"/>
      <c r="BD167" s="14"/>
      <c r="BE167" s="14"/>
      <c r="BF167" s="14"/>
      <c r="BG167" s="14"/>
      <c r="BH167" s="14"/>
      <c r="BI167" s="14"/>
      <c r="BJ167" s="14"/>
      <c r="BK167" s="14"/>
      <c r="BL167" s="14"/>
      <c r="BM167" s="14"/>
      <c r="BN167" s="14"/>
    </row>
    <row r="168" spans="1:66" x14ac:dyDescent="0.25">
      <c r="A168" s="150">
        <v>65108</v>
      </c>
      <c r="B168" s="34" t="s">
        <v>198</v>
      </c>
      <c r="C168" s="34"/>
      <c r="D168" s="34"/>
      <c r="E168" s="34"/>
      <c r="F168" s="34"/>
      <c r="G168" s="34"/>
      <c r="H168" s="34"/>
      <c r="I168" s="34"/>
      <c r="J168" s="27"/>
      <c r="K168" s="27"/>
      <c r="L168" s="27"/>
      <c r="M168" s="34"/>
      <c r="N168" s="34"/>
      <c r="O168" s="143"/>
      <c r="P168" s="138">
        <v>1365000</v>
      </c>
      <c r="Q168" s="34">
        <v>2500000</v>
      </c>
      <c r="R168" s="24">
        <f>Q168*2%</f>
        <v>50000</v>
      </c>
      <c r="S168" s="24">
        <f>P168-SUM(Q168:Q169,0)</f>
        <v>-3635000</v>
      </c>
      <c r="T168" s="34">
        <v>2450000</v>
      </c>
      <c r="U168" s="34" t="s">
        <v>303</v>
      </c>
      <c r="V168" s="34"/>
    </row>
    <row r="169" spans="1:66" x14ac:dyDescent="0.25">
      <c r="A169" s="150">
        <v>65108</v>
      </c>
      <c r="B169" s="34" t="s">
        <v>152</v>
      </c>
      <c r="C169" s="34"/>
      <c r="D169" s="34"/>
      <c r="E169" s="34"/>
      <c r="F169" s="34"/>
      <c r="G169" s="34"/>
      <c r="H169" s="34"/>
      <c r="I169" s="34"/>
      <c r="J169" s="27"/>
      <c r="K169" s="27"/>
      <c r="L169" s="27"/>
      <c r="M169" s="34"/>
      <c r="N169" s="34"/>
      <c r="O169" s="143"/>
      <c r="P169" s="142"/>
      <c r="Q169" s="34">
        <v>2500000</v>
      </c>
      <c r="R169" s="24">
        <f>Q169*2%</f>
        <v>50000</v>
      </c>
      <c r="S169" s="142"/>
      <c r="T169" s="34">
        <v>2450000</v>
      </c>
      <c r="U169" s="34" t="s">
        <v>304</v>
      </c>
      <c r="V169" s="38">
        <f>SUM(N168:N169)-SUM(T168:T169)</f>
        <v>-4900000</v>
      </c>
    </row>
    <row r="170" spans="1:66" s="63" customFormat="1" x14ac:dyDescent="0.25">
      <c r="A170" s="148"/>
      <c r="B170" s="82"/>
      <c r="C170" s="82"/>
      <c r="D170" s="82"/>
      <c r="E170" s="82"/>
      <c r="F170" s="82"/>
      <c r="G170" s="82"/>
      <c r="H170" s="82"/>
      <c r="I170" s="82"/>
      <c r="J170" s="100"/>
      <c r="K170" s="100"/>
      <c r="L170" s="100"/>
      <c r="M170" s="82"/>
      <c r="N170" s="82"/>
      <c r="O170" s="141">
        <f>A171</f>
        <v>65832</v>
      </c>
      <c r="P170" s="140"/>
      <c r="Q170" s="82"/>
      <c r="R170" s="140"/>
      <c r="S170" s="140"/>
      <c r="U170" s="82"/>
      <c r="V170" s="82"/>
      <c r="W170" s="14"/>
      <c r="X170" s="14"/>
      <c r="Y170" s="14"/>
      <c r="Z170" s="14"/>
      <c r="AA170" s="14"/>
      <c r="AB170" s="14"/>
      <c r="AC170" s="14"/>
      <c r="AD170" s="14"/>
      <c r="AE170" s="14"/>
      <c r="AF170" s="14"/>
      <c r="AG170" s="14"/>
      <c r="AH170" s="14"/>
      <c r="AI170" s="14"/>
      <c r="AJ170" s="14"/>
      <c r="AK170" s="14"/>
      <c r="AL170" s="14"/>
      <c r="AM170" s="14"/>
      <c r="AN170" s="14"/>
      <c r="AO170" s="14"/>
      <c r="AP170" s="14"/>
      <c r="AQ170" s="14"/>
      <c r="AR170" s="14"/>
      <c r="AS170" s="14"/>
      <c r="AT170" s="14"/>
      <c r="AU170" s="14"/>
      <c r="AV170" s="14"/>
      <c r="AW170" s="14"/>
      <c r="AX170" s="14"/>
      <c r="AY170" s="14"/>
      <c r="AZ170" s="14"/>
      <c r="BA170" s="14"/>
      <c r="BB170" s="14"/>
      <c r="BC170" s="14"/>
      <c r="BD170" s="14"/>
      <c r="BE170" s="14"/>
      <c r="BF170" s="14"/>
      <c r="BG170" s="14"/>
      <c r="BH170" s="14"/>
      <c r="BI170" s="14"/>
      <c r="BJ170" s="14"/>
      <c r="BK170" s="14"/>
      <c r="BL170" s="14"/>
      <c r="BM170" s="14"/>
      <c r="BN170" s="14"/>
    </row>
    <row r="171" spans="1:66" x14ac:dyDescent="0.25">
      <c r="A171" s="151">
        <v>65832</v>
      </c>
      <c r="B171" s="24" t="s">
        <v>199</v>
      </c>
      <c r="C171" s="24"/>
      <c r="D171" s="24"/>
      <c r="E171" s="24"/>
      <c r="F171" s="24"/>
      <c r="G171" s="24"/>
      <c r="H171" s="24"/>
      <c r="I171" s="24"/>
      <c r="J171" s="98"/>
      <c r="K171" s="98"/>
      <c r="L171" s="98"/>
      <c r="M171" s="24"/>
      <c r="N171" s="24"/>
      <c r="O171" s="139"/>
      <c r="P171" s="138">
        <v>1706250</v>
      </c>
      <c r="Q171" s="34">
        <v>3000000</v>
      </c>
      <c r="R171" s="24">
        <f>Q171*2%</f>
        <v>60000</v>
      </c>
      <c r="S171" s="24">
        <f>P171-SUM(Q171:Q172,0)</f>
        <v>-1293750</v>
      </c>
      <c r="T171" s="24">
        <v>2940000</v>
      </c>
      <c r="U171" s="24" t="s">
        <v>305</v>
      </c>
      <c r="V171" s="24"/>
    </row>
    <row r="172" spans="1:66" x14ac:dyDescent="0.25">
      <c r="A172" s="151">
        <v>65832</v>
      </c>
      <c r="B172" s="24"/>
      <c r="C172" s="24"/>
      <c r="D172" s="24"/>
      <c r="E172" s="24"/>
      <c r="F172" s="24"/>
      <c r="G172" s="24"/>
      <c r="H172" s="24"/>
      <c r="I172" s="24"/>
      <c r="J172" s="98"/>
      <c r="K172" s="98"/>
      <c r="L172" s="98"/>
      <c r="M172" s="24"/>
      <c r="N172" s="24"/>
      <c r="O172" s="139"/>
      <c r="P172" s="138"/>
      <c r="Q172" s="24"/>
      <c r="R172" s="138"/>
      <c r="S172" s="138"/>
      <c r="T172" s="24"/>
      <c r="U172" s="24"/>
      <c r="V172" s="38">
        <f>SUM(N171:N172)-SUM(T171:T172)</f>
        <v>-2940000</v>
      </c>
    </row>
    <row r="173" spans="1:66" s="63" customFormat="1" x14ac:dyDescent="0.25">
      <c r="A173" s="148"/>
      <c r="B173" s="82"/>
      <c r="C173" s="82"/>
      <c r="D173" s="82"/>
      <c r="E173" s="82"/>
      <c r="F173" s="82"/>
      <c r="G173" s="82"/>
      <c r="H173" s="82"/>
      <c r="I173" s="82"/>
      <c r="J173" s="100"/>
      <c r="K173" s="100"/>
      <c r="L173" s="100"/>
      <c r="M173" s="82"/>
      <c r="N173" s="82"/>
      <c r="O173" s="141">
        <f>A174</f>
        <v>65833</v>
      </c>
      <c r="P173" s="140"/>
      <c r="Q173" s="82"/>
      <c r="R173" s="140"/>
      <c r="S173" s="140"/>
      <c r="U173" s="82"/>
      <c r="V173" s="82"/>
      <c r="W173" s="14"/>
      <c r="X173" s="14"/>
      <c r="Y173" s="14"/>
      <c r="Z173" s="14"/>
      <c r="AA173" s="14"/>
      <c r="AB173" s="14"/>
      <c r="AC173" s="14"/>
      <c r="AD173" s="14"/>
      <c r="AE173" s="14"/>
      <c r="AF173" s="14"/>
      <c r="AG173" s="14"/>
      <c r="AH173" s="14"/>
      <c r="AI173" s="14"/>
      <c r="AJ173" s="14"/>
      <c r="AK173" s="14"/>
      <c r="AL173" s="14"/>
      <c r="AM173" s="14"/>
      <c r="AN173" s="14"/>
      <c r="AO173" s="14"/>
      <c r="AP173" s="14"/>
      <c r="AQ173" s="14"/>
      <c r="AR173" s="14"/>
      <c r="AS173" s="14"/>
      <c r="AT173" s="14"/>
      <c r="AU173" s="14"/>
      <c r="AV173" s="14"/>
      <c r="AW173" s="14"/>
      <c r="AX173" s="14"/>
      <c r="AY173" s="14"/>
      <c r="AZ173" s="14"/>
      <c r="BA173" s="14"/>
      <c r="BB173" s="14"/>
      <c r="BC173" s="14"/>
      <c r="BD173" s="14"/>
      <c r="BE173" s="14"/>
      <c r="BF173" s="14"/>
      <c r="BG173" s="14"/>
      <c r="BH173" s="14"/>
      <c r="BI173" s="14"/>
      <c r="BJ173" s="14"/>
      <c r="BK173" s="14"/>
      <c r="BL173" s="14"/>
      <c r="BM173" s="14"/>
      <c r="BN173" s="14"/>
    </row>
    <row r="174" spans="1:66" x14ac:dyDescent="0.25">
      <c r="A174" s="151">
        <v>65833</v>
      </c>
      <c r="B174" s="24" t="s">
        <v>200</v>
      </c>
      <c r="C174" s="24"/>
      <c r="D174" s="24"/>
      <c r="E174" s="24"/>
      <c r="F174" s="24"/>
      <c r="G174" s="24"/>
      <c r="H174" s="24"/>
      <c r="I174" s="24"/>
      <c r="J174" s="98"/>
      <c r="K174" s="98"/>
      <c r="L174" s="98"/>
      <c r="M174" s="24"/>
      <c r="N174" s="24"/>
      <c r="O174" s="139"/>
      <c r="P174" s="138">
        <v>1365000</v>
      </c>
      <c r="Q174" s="34">
        <v>2000000</v>
      </c>
      <c r="R174" s="24">
        <f>Q174*2%</f>
        <v>40000</v>
      </c>
      <c r="S174" s="24">
        <f>P174-SUM(Q174:Q175,0)</f>
        <v>-635000</v>
      </c>
      <c r="T174" s="24">
        <v>1960000</v>
      </c>
      <c r="U174" s="24" t="s">
        <v>306</v>
      </c>
      <c r="V174" s="24"/>
    </row>
    <row r="175" spans="1:66" x14ac:dyDescent="0.25">
      <c r="A175" s="151">
        <v>65833</v>
      </c>
      <c r="B175" s="24" t="s">
        <v>152</v>
      </c>
      <c r="C175" s="24"/>
      <c r="D175" s="24"/>
      <c r="E175" s="24"/>
      <c r="F175" s="24"/>
      <c r="G175" s="24"/>
      <c r="H175" s="24"/>
      <c r="I175" s="24"/>
      <c r="J175" s="98"/>
      <c r="K175" s="98"/>
      <c r="L175" s="98"/>
      <c r="M175" s="24"/>
      <c r="N175" s="24"/>
      <c r="O175" s="139"/>
      <c r="P175" s="138"/>
      <c r="Q175" s="24"/>
      <c r="R175" s="138"/>
      <c r="S175" s="138"/>
      <c r="T175" s="24"/>
      <c r="U175" s="24"/>
      <c r="V175" s="24"/>
    </row>
    <row r="176" spans="1:66" x14ac:dyDescent="0.25">
      <c r="A176" s="151">
        <v>65833</v>
      </c>
      <c r="B176" s="24"/>
      <c r="C176" s="24"/>
      <c r="D176" s="24"/>
      <c r="E176" s="24"/>
      <c r="F176" s="24"/>
      <c r="G176" s="24"/>
      <c r="H176" s="24"/>
      <c r="I176" s="24"/>
      <c r="J176" s="98"/>
      <c r="K176" s="98"/>
      <c r="L176" s="98"/>
      <c r="M176" s="24"/>
      <c r="N176" s="24"/>
      <c r="O176" s="139"/>
      <c r="P176" s="138"/>
      <c r="Q176" s="24"/>
      <c r="R176" s="138"/>
      <c r="S176" s="138"/>
      <c r="T176" s="24"/>
      <c r="U176" s="24"/>
      <c r="V176" s="38">
        <f>SUM(N174:N176)-SUM(T174:T176)</f>
        <v>-1960000</v>
      </c>
    </row>
    <row r="177" spans="1:66" s="63" customFormat="1" x14ac:dyDescent="0.25">
      <c r="A177" s="148"/>
      <c r="B177" s="82"/>
      <c r="C177" s="82"/>
      <c r="D177" s="82"/>
      <c r="E177" s="82"/>
      <c r="F177" s="82"/>
      <c r="G177" s="82"/>
      <c r="H177" s="82"/>
      <c r="I177" s="82"/>
      <c r="J177" s="100"/>
      <c r="K177" s="100"/>
      <c r="L177" s="100"/>
      <c r="M177" s="82"/>
      <c r="N177" s="82"/>
      <c r="O177" s="141">
        <f>A178</f>
        <v>65834</v>
      </c>
      <c r="P177" s="140"/>
      <c r="Q177" s="82"/>
      <c r="R177" s="140"/>
      <c r="S177" s="140"/>
      <c r="U177" s="82"/>
      <c r="V177" s="82"/>
      <c r="W177" s="14"/>
      <c r="X177" s="14"/>
      <c r="Y177" s="14"/>
      <c r="Z177" s="14"/>
      <c r="AA177" s="14"/>
      <c r="AB177" s="14"/>
      <c r="AC177" s="14"/>
      <c r="AD177" s="14"/>
      <c r="AE177" s="14"/>
      <c r="AF177" s="14"/>
      <c r="AG177" s="14"/>
      <c r="AH177" s="14"/>
      <c r="AI177" s="14"/>
      <c r="AJ177" s="14"/>
      <c r="AK177" s="14"/>
      <c r="AL177" s="14"/>
      <c r="AM177" s="14"/>
      <c r="AN177" s="14"/>
      <c r="AO177" s="14"/>
      <c r="AP177" s="14"/>
      <c r="AQ177" s="14"/>
      <c r="AR177" s="14"/>
      <c r="AS177" s="14"/>
      <c r="AT177" s="14"/>
      <c r="AU177" s="14"/>
      <c r="AV177" s="14"/>
      <c r="AW177" s="14"/>
      <c r="AX177" s="14"/>
      <c r="AY177" s="14"/>
      <c r="AZ177" s="14"/>
      <c r="BA177" s="14"/>
      <c r="BB177" s="14"/>
      <c r="BC177" s="14"/>
      <c r="BD177" s="14"/>
      <c r="BE177" s="14"/>
      <c r="BF177" s="14"/>
      <c r="BG177" s="14"/>
      <c r="BH177" s="14"/>
      <c r="BI177" s="14"/>
      <c r="BJ177" s="14"/>
      <c r="BK177" s="14"/>
      <c r="BL177" s="14"/>
      <c r="BM177" s="14"/>
      <c r="BN177" s="14"/>
    </row>
    <row r="178" spans="1:66" x14ac:dyDescent="0.25">
      <c r="A178" s="151">
        <v>65834</v>
      </c>
      <c r="B178" s="24" t="s">
        <v>201</v>
      </c>
      <c r="C178" s="24"/>
      <c r="D178" s="24"/>
      <c r="E178" s="24"/>
      <c r="F178" s="24"/>
      <c r="G178" s="24"/>
      <c r="H178" s="24"/>
      <c r="I178" s="24"/>
      <c r="J178" s="98"/>
      <c r="K178" s="98"/>
      <c r="L178" s="98"/>
      <c r="M178" s="24"/>
      <c r="N178" s="24"/>
      <c r="O178" s="139"/>
      <c r="P178" s="138">
        <v>2475000</v>
      </c>
      <c r="Q178" s="34">
        <v>2500000</v>
      </c>
      <c r="R178" s="24">
        <f>Q178*2%</f>
        <v>50000</v>
      </c>
      <c r="S178" s="24">
        <f>P178-SUM(Q178:Q179,0)</f>
        <v>-25000</v>
      </c>
      <c r="T178" s="24">
        <v>2450000</v>
      </c>
      <c r="U178" s="24" t="s">
        <v>307</v>
      </c>
      <c r="V178" s="24"/>
    </row>
    <row r="179" spans="1:66" x14ac:dyDescent="0.25">
      <c r="A179" s="151">
        <v>65834</v>
      </c>
      <c r="B179" s="24"/>
      <c r="C179" s="24"/>
      <c r="D179" s="24"/>
      <c r="E179" s="24"/>
      <c r="F179" s="24"/>
      <c r="G179" s="24"/>
      <c r="H179" s="24"/>
      <c r="I179" s="24"/>
      <c r="J179" s="98"/>
      <c r="K179" s="98"/>
      <c r="L179" s="98"/>
      <c r="M179" s="24"/>
      <c r="N179" s="24"/>
      <c r="O179" s="139"/>
      <c r="P179" s="138"/>
      <c r="Q179" s="24"/>
      <c r="R179" s="138"/>
      <c r="S179" s="138"/>
      <c r="T179" s="24"/>
      <c r="U179" s="24"/>
      <c r="V179" s="38">
        <f>SUM(N178:N179)-SUM(T178:T179)</f>
        <v>-2450000</v>
      </c>
    </row>
    <row r="180" spans="1:66" ht="15" customHeight="1" x14ac:dyDescent="0.25">
      <c r="A180" s="124"/>
      <c r="B180" s="124"/>
      <c r="C180" s="65"/>
      <c r="D180" s="125"/>
      <c r="E180" s="82"/>
      <c r="F180" s="82"/>
      <c r="G180" s="82"/>
      <c r="H180" s="82"/>
      <c r="I180" s="82"/>
      <c r="J180" s="82"/>
      <c r="K180" s="82"/>
      <c r="L180" s="82"/>
      <c r="M180" s="82"/>
      <c r="N180" s="82"/>
      <c r="O180" s="99"/>
      <c r="P180" s="82"/>
      <c r="Q180" s="82"/>
      <c r="R180" s="82"/>
      <c r="S180" s="82"/>
      <c r="T180" s="82"/>
      <c r="U180" s="126"/>
      <c r="V180" s="82"/>
    </row>
    <row r="181" spans="1:66" ht="15" customHeight="1" x14ac:dyDescent="0.25">
      <c r="A181" s="129"/>
      <c r="B181" s="129"/>
      <c r="C181" s="92"/>
      <c r="D181" s="132"/>
      <c r="E181" s="38"/>
      <c r="F181" s="38"/>
      <c r="G181" s="38"/>
      <c r="H181" s="38"/>
      <c r="I181" s="38"/>
      <c r="J181" s="38"/>
      <c r="K181" s="38"/>
      <c r="L181" s="38"/>
      <c r="M181" s="38"/>
      <c r="N181" s="38"/>
      <c r="O181" s="130"/>
      <c r="P181" s="38"/>
      <c r="Q181" s="38"/>
      <c r="R181" s="38"/>
      <c r="S181" s="38"/>
      <c r="T181" s="38"/>
      <c r="U181" s="131"/>
      <c r="V181" s="38"/>
    </row>
    <row r="182" spans="1:66" ht="15" customHeight="1" x14ac:dyDescent="0.25">
      <c r="A182" s="129"/>
      <c r="B182" s="129"/>
      <c r="C182" s="92"/>
      <c r="D182" s="132"/>
      <c r="E182" s="38"/>
      <c r="F182" s="38"/>
      <c r="G182" s="38"/>
      <c r="H182" s="38"/>
      <c r="I182" s="38"/>
      <c r="J182" s="38"/>
      <c r="K182" s="38"/>
      <c r="L182" s="38"/>
      <c r="M182" s="38"/>
      <c r="N182" s="38"/>
      <c r="O182" s="130"/>
      <c r="P182" s="38"/>
      <c r="Q182" s="38"/>
      <c r="R182" s="38"/>
      <c r="S182" s="38"/>
      <c r="T182" s="38"/>
      <c r="U182" s="131"/>
      <c r="V182" s="38"/>
    </row>
    <row r="183" spans="1:66" ht="15" customHeight="1" x14ac:dyDescent="0.25">
      <c r="A183" s="129"/>
      <c r="B183" s="129"/>
      <c r="C183" s="92"/>
      <c r="D183" s="132"/>
      <c r="E183" s="38"/>
      <c r="F183" s="38"/>
      <c r="G183" s="38"/>
      <c r="H183" s="38"/>
      <c r="I183" s="38"/>
      <c r="J183" s="38"/>
      <c r="K183" s="38"/>
      <c r="L183" s="38"/>
      <c r="M183" s="38"/>
      <c r="N183" s="38"/>
      <c r="O183" s="130"/>
      <c r="P183" s="38"/>
      <c r="Q183" s="38"/>
      <c r="R183" s="38"/>
      <c r="S183" s="38"/>
      <c r="T183" s="38"/>
      <c r="U183" s="131"/>
      <c r="V183" s="38"/>
    </row>
    <row r="184" spans="1:66" ht="15" customHeight="1" x14ac:dyDescent="0.25">
      <c r="A184" s="129"/>
      <c r="B184" s="129"/>
      <c r="C184" s="92"/>
      <c r="D184" s="132"/>
      <c r="E184" s="38"/>
      <c r="F184" s="38"/>
      <c r="G184" s="38"/>
      <c r="H184" s="38"/>
      <c r="I184" s="38"/>
      <c r="J184" s="38"/>
      <c r="K184" s="38"/>
      <c r="L184" s="38"/>
      <c r="M184" s="38"/>
      <c r="N184" s="38"/>
      <c r="O184" s="130"/>
      <c r="P184" s="38"/>
      <c r="Q184" s="38"/>
      <c r="R184" s="38"/>
      <c r="S184" s="38"/>
      <c r="T184" s="38"/>
      <c r="U184" s="131"/>
      <c r="V184" s="38"/>
    </row>
    <row r="185" spans="1:66" ht="15" customHeight="1" x14ac:dyDescent="0.25">
      <c r="A185" s="129"/>
      <c r="B185" s="129"/>
      <c r="C185" s="92"/>
      <c r="D185" s="132"/>
      <c r="E185" s="38"/>
      <c r="F185" s="38"/>
      <c r="G185" s="38"/>
      <c r="H185" s="38"/>
      <c r="I185" s="38"/>
      <c r="J185" s="38"/>
      <c r="K185" s="38"/>
      <c r="L185" s="38"/>
      <c r="M185" s="38"/>
      <c r="N185" s="38"/>
      <c r="O185" s="130"/>
      <c r="P185" s="38"/>
      <c r="Q185" s="38"/>
      <c r="R185" s="38"/>
      <c r="S185" s="38"/>
      <c r="T185" s="38"/>
      <c r="U185" s="131"/>
      <c r="V185" s="38"/>
    </row>
    <row r="186" spans="1:66" ht="15" customHeight="1" x14ac:dyDescent="0.25">
      <c r="A186" s="129"/>
      <c r="B186" s="129"/>
      <c r="C186" s="92"/>
      <c r="D186" s="132"/>
      <c r="E186" s="38"/>
      <c r="F186" s="38"/>
      <c r="G186" s="38"/>
      <c r="H186" s="38"/>
      <c r="I186" s="38"/>
      <c r="J186" s="38"/>
      <c r="K186" s="38"/>
      <c r="L186" s="38"/>
      <c r="M186" s="38"/>
      <c r="N186" s="38"/>
      <c r="O186" s="130"/>
      <c r="P186" s="38"/>
      <c r="Q186" s="38"/>
      <c r="R186" s="38"/>
      <c r="S186" s="38"/>
      <c r="T186" s="38"/>
      <c r="U186" s="131"/>
      <c r="V186" s="38"/>
    </row>
    <row r="187" spans="1:66" ht="15" customHeight="1" thickBot="1" x14ac:dyDescent="0.3">
      <c r="A187" s="9"/>
      <c r="B187" s="9"/>
      <c r="C187" s="9"/>
      <c r="D187" s="9"/>
      <c r="E187" s="128"/>
      <c r="F187" s="128"/>
      <c r="G187" s="128"/>
      <c r="H187" s="47"/>
      <c r="I187" s="47"/>
      <c r="J187" s="47"/>
      <c r="K187" s="47"/>
      <c r="L187" s="47"/>
      <c r="M187" s="47"/>
      <c r="N187" s="47"/>
      <c r="O187" s="110"/>
      <c r="P187" s="47"/>
      <c r="Q187" s="47"/>
      <c r="R187" s="47"/>
      <c r="S187" s="47"/>
      <c r="T187" s="47"/>
      <c r="U187" s="47"/>
      <c r="V187" s="47"/>
    </row>
    <row r="188" spans="1:66" ht="15" customHeight="1" x14ac:dyDescent="0.25">
      <c r="A188" s="152"/>
      <c r="B188" s="134"/>
      <c r="C188" s="134"/>
      <c r="D188" s="134"/>
      <c r="E188" s="134">
        <f t="shared" ref="E188" si="11">SUM(E8:E187)</f>
        <v>25971475</v>
      </c>
      <c r="F188" s="134"/>
      <c r="G188" s="134"/>
      <c r="H188" s="134"/>
      <c r="I188" s="134">
        <f t="shared" ref="I188:N188" si="12">SUM(I8:I187)</f>
        <v>26278600</v>
      </c>
      <c r="J188" s="134">
        <f t="shared" si="12"/>
        <v>445400</v>
      </c>
      <c r="K188" s="134">
        <f t="shared" si="12"/>
        <v>1113502</v>
      </c>
      <c r="L188" s="134">
        <f t="shared" si="12"/>
        <v>4008600</v>
      </c>
      <c r="M188" s="134">
        <f t="shared" si="12"/>
        <v>6244869.25</v>
      </c>
      <c r="N188" s="134">
        <f t="shared" si="12"/>
        <v>18167704</v>
      </c>
      <c r="O188" s="134"/>
      <c r="P188" s="134">
        <f>SUM(P6:P187)</f>
        <v>84857500</v>
      </c>
      <c r="Q188" s="134">
        <f>SUM(Q6:Q187)</f>
        <v>119700000</v>
      </c>
      <c r="R188" s="134">
        <f>SUM(R6:R187)</f>
        <v>2344000.0099999998</v>
      </c>
      <c r="S188" s="134">
        <f>SUM(S6:S187)</f>
        <v>-34842500</v>
      </c>
      <c r="T188" s="134">
        <f>SUM(T6:T187)</f>
        <v>118286000</v>
      </c>
      <c r="U188" s="118"/>
      <c r="V188" s="134">
        <f>SUM(V6:V187)</f>
        <v>-99628296</v>
      </c>
    </row>
    <row r="189" spans="1:66" ht="15" customHeight="1" x14ac:dyDescent="0.25">
      <c r="A189" s="151"/>
      <c r="B189" s="24"/>
      <c r="C189" s="24"/>
      <c r="D189" s="24"/>
      <c r="E189" s="24"/>
      <c r="F189" s="24"/>
      <c r="G189" s="24"/>
      <c r="H189" s="24"/>
      <c r="I189" s="24"/>
      <c r="J189" s="24"/>
      <c r="K189" s="24"/>
      <c r="L189" s="24"/>
      <c r="M189" s="24"/>
      <c r="N189" s="24"/>
      <c r="O189" s="24"/>
      <c r="P189" s="24"/>
      <c r="Q189" s="24"/>
      <c r="R189" s="24"/>
      <c r="S189" s="24"/>
      <c r="T189" s="24"/>
      <c r="U189" s="24"/>
      <c r="V189" s="24"/>
    </row>
    <row r="190" spans="1:66" ht="15" customHeight="1" x14ac:dyDescent="0.25">
      <c r="A190" s="151"/>
      <c r="B190" s="24"/>
      <c r="C190" s="24"/>
      <c r="D190" s="24"/>
      <c r="E190" s="24">
        <f>L188</f>
        <v>4008600</v>
      </c>
      <c r="F190" s="24"/>
      <c r="G190" s="24"/>
      <c r="H190" s="24"/>
      <c r="I190" s="24"/>
      <c r="J190" s="24"/>
      <c r="K190" s="24"/>
      <c r="L190" s="24"/>
      <c r="M190" s="24"/>
      <c r="N190" s="24"/>
      <c r="O190" s="24"/>
      <c r="P190" s="24"/>
      <c r="Q190" s="24"/>
      <c r="R190" s="24"/>
      <c r="S190" s="101"/>
      <c r="T190" s="101">
        <f>N188-T188</f>
        <v>-100118296</v>
      </c>
      <c r="U190" s="24"/>
      <c r="V190" s="101"/>
    </row>
    <row r="191" spans="1:66" ht="15" customHeight="1" thickBot="1" x14ac:dyDescent="0.3">
      <c r="A191" s="153"/>
      <c r="B191" s="47"/>
      <c r="C191" s="47"/>
      <c r="D191" s="47"/>
      <c r="E191" s="47">
        <f>E188-E190</f>
        <v>21962875</v>
      </c>
      <c r="F191" s="47"/>
      <c r="G191" s="47"/>
      <c r="H191" s="47"/>
      <c r="I191" s="47"/>
      <c r="J191" s="47"/>
      <c r="K191" s="47"/>
      <c r="L191" s="47"/>
      <c r="M191" s="47"/>
      <c r="N191" s="47"/>
      <c r="O191" s="47"/>
      <c r="P191" s="47"/>
      <c r="Q191" s="47"/>
      <c r="R191" s="47"/>
      <c r="S191" s="47"/>
      <c r="T191" s="47"/>
      <c r="U191" s="47"/>
      <c r="V191" s="47"/>
    </row>
    <row r="192" spans="1:66" ht="15" customHeight="1" x14ac:dyDescent="0.25">
      <c r="A192" s="154"/>
      <c r="B192" s="21"/>
      <c r="C192" s="21"/>
      <c r="D192" s="21"/>
      <c r="E192" s="21">
        <f>E191*18%</f>
        <v>3953317.5</v>
      </c>
      <c r="F192" s="21"/>
      <c r="G192" s="21"/>
      <c r="H192" s="21"/>
      <c r="I192" s="21"/>
      <c r="J192" s="21"/>
      <c r="K192" s="21"/>
      <c r="L192" s="21"/>
      <c r="M192" s="21"/>
      <c r="N192" s="21"/>
      <c r="O192" s="21"/>
      <c r="P192" s="21"/>
      <c r="Q192" s="21"/>
      <c r="R192" s="21"/>
      <c r="S192" s="21"/>
      <c r="T192" s="21"/>
      <c r="U192" s="21"/>
      <c r="V192" s="21"/>
    </row>
    <row r="193" spans="1:22" ht="15" customHeight="1" x14ac:dyDescent="0.25">
      <c r="A193" s="154"/>
      <c r="B193" s="21"/>
      <c r="C193" s="21"/>
      <c r="D193" s="21"/>
      <c r="E193" s="21">
        <f>E191+E192</f>
        <v>25916192.5</v>
      </c>
      <c r="F193" s="21"/>
      <c r="G193" s="21"/>
      <c r="H193" s="21"/>
      <c r="I193" s="21"/>
      <c r="J193" s="21"/>
      <c r="K193" s="21"/>
      <c r="L193" s="21"/>
      <c r="M193" s="21"/>
      <c r="N193" s="21"/>
      <c r="O193" s="21"/>
      <c r="P193" s="21"/>
      <c r="Q193" s="21" t="s">
        <v>157</v>
      </c>
      <c r="R193" s="21"/>
      <c r="S193" s="21"/>
      <c r="T193" s="21"/>
      <c r="U193" s="21"/>
      <c r="V193" s="21"/>
    </row>
    <row r="194" spans="1:22" ht="15" customHeight="1" x14ac:dyDescent="0.25">
      <c r="A194" s="154"/>
      <c r="B194" s="21"/>
      <c r="C194" s="21"/>
      <c r="D194" s="21"/>
      <c r="E194" s="21"/>
      <c r="F194" s="21"/>
      <c r="G194" s="21"/>
      <c r="H194" s="21"/>
      <c r="I194" s="21"/>
      <c r="J194" s="21"/>
      <c r="K194" s="21"/>
      <c r="L194" s="21"/>
      <c r="M194" s="21"/>
      <c r="N194" s="21"/>
      <c r="O194" s="21"/>
      <c r="P194" s="21"/>
      <c r="Q194" s="21"/>
      <c r="R194" s="21"/>
      <c r="S194" s="21"/>
      <c r="T194" s="21"/>
      <c r="U194" s="21"/>
      <c r="V194" s="21"/>
    </row>
    <row r="195" spans="1:22" ht="15" customHeight="1" x14ac:dyDescent="0.25">
      <c r="A195" s="154"/>
      <c r="B195" s="21"/>
      <c r="C195" s="21"/>
      <c r="D195" s="21"/>
      <c r="E195" s="21"/>
      <c r="F195" s="21"/>
      <c r="G195" s="21"/>
      <c r="H195" s="21"/>
      <c r="I195" s="21"/>
      <c r="J195" s="21"/>
      <c r="K195" s="21"/>
      <c r="L195" s="21"/>
      <c r="M195" s="21"/>
      <c r="N195" s="21"/>
      <c r="O195" s="21"/>
      <c r="P195" s="21"/>
      <c r="Q195" s="21"/>
      <c r="R195" s="21"/>
      <c r="S195" s="21"/>
      <c r="T195" s="21"/>
      <c r="U195" s="21"/>
      <c r="V195" s="21"/>
    </row>
    <row r="196" spans="1:22" ht="15" customHeight="1" thickBot="1" x14ac:dyDescent="0.3">
      <c r="A196" s="154"/>
      <c r="B196" s="21"/>
      <c r="C196" s="21"/>
      <c r="D196" s="21"/>
      <c r="E196" s="21"/>
      <c r="F196" s="21"/>
      <c r="G196" s="21"/>
      <c r="H196" s="21"/>
      <c r="I196" s="21"/>
      <c r="J196" s="21"/>
      <c r="K196" s="21"/>
      <c r="L196" s="21"/>
      <c r="M196" s="21"/>
      <c r="N196" s="21"/>
      <c r="O196" s="21"/>
      <c r="P196" s="21"/>
      <c r="Q196" s="135"/>
      <c r="R196" s="21"/>
      <c r="S196" s="21"/>
      <c r="T196" s="21"/>
      <c r="U196" s="21"/>
      <c r="V196" s="21"/>
    </row>
    <row r="197" spans="1:22" ht="21" customHeight="1" thickBot="1" x14ac:dyDescent="0.3">
      <c r="A197" s="154"/>
      <c r="B197" s="21"/>
      <c r="C197" s="21"/>
      <c r="D197" s="21"/>
      <c r="E197" s="21"/>
      <c r="F197" s="21"/>
      <c r="G197" s="21"/>
      <c r="H197" s="21"/>
      <c r="I197" s="171" t="s">
        <v>147</v>
      </c>
      <c r="J197" s="172"/>
      <c r="K197" s="172"/>
      <c r="L197" s="173"/>
      <c r="M197" s="21"/>
      <c r="N197" s="21"/>
      <c r="O197" s="21"/>
      <c r="P197" s="21"/>
      <c r="Q197" s="21"/>
      <c r="R197" s="21"/>
      <c r="S197" s="21"/>
      <c r="T197" s="21"/>
      <c r="U197" s="21"/>
      <c r="V197" s="21"/>
    </row>
    <row r="198" spans="1:22" ht="21" customHeight="1" thickBot="1" x14ac:dyDescent="0.3">
      <c r="A198" s="154"/>
      <c r="B198" s="21"/>
      <c r="C198" s="21"/>
      <c r="D198" s="21"/>
      <c r="E198" s="21"/>
      <c r="F198" s="21"/>
      <c r="G198" s="21"/>
      <c r="H198" s="21"/>
      <c r="I198" s="174">
        <v>45708</v>
      </c>
      <c r="J198" s="175"/>
      <c r="K198" s="175"/>
      <c r="L198" s="176"/>
      <c r="M198" s="21"/>
      <c r="N198" s="21"/>
      <c r="O198" s="21"/>
      <c r="P198" s="21"/>
      <c r="Q198" s="21"/>
      <c r="R198" s="21"/>
      <c r="S198" s="21"/>
      <c r="T198" s="21"/>
      <c r="U198" s="21"/>
      <c r="V198" s="21"/>
    </row>
    <row r="199" spans="1:22" ht="21" customHeight="1" thickBot="1" x14ac:dyDescent="0.45">
      <c r="A199" s="154"/>
      <c r="B199" s="21"/>
      <c r="C199" s="21"/>
      <c r="D199" s="21"/>
      <c r="E199" s="21"/>
      <c r="F199" s="21"/>
      <c r="G199" s="21"/>
      <c r="H199" s="21"/>
      <c r="I199" s="163" t="s">
        <v>153</v>
      </c>
      <c r="J199" s="164"/>
      <c r="K199" s="165">
        <f>K188</f>
        <v>1113502</v>
      </c>
      <c r="L199" s="166"/>
      <c r="M199" s="21"/>
      <c r="N199" s="21"/>
      <c r="O199" s="21"/>
      <c r="P199" s="21"/>
      <c r="Q199" s="21"/>
      <c r="R199" s="21"/>
      <c r="S199" s="21"/>
      <c r="T199" s="21"/>
      <c r="U199" s="21"/>
      <c r="V199" s="21"/>
    </row>
    <row r="200" spans="1:22" ht="21" customHeight="1" thickBot="1" x14ac:dyDescent="0.45">
      <c r="A200" s="154"/>
      <c r="B200" s="21"/>
      <c r="C200" s="21"/>
      <c r="D200" s="21"/>
      <c r="E200" s="21"/>
      <c r="F200" s="21"/>
      <c r="G200" s="21"/>
      <c r="H200" s="21"/>
      <c r="I200" s="163" t="s">
        <v>154</v>
      </c>
      <c r="J200" s="177"/>
      <c r="K200" s="178">
        <f>M188</f>
        <v>6244869.25</v>
      </c>
      <c r="L200" s="179"/>
      <c r="M200" s="21"/>
      <c r="N200" s="21"/>
      <c r="O200" s="21"/>
      <c r="P200" s="21"/>
      <c r="Q200" s="21"/>
      <c r="R200" s="21"/>
      <c r="S200" s="21"/>
      <c r="T200" s="21"/>
      <c r="U200" s="21"/>
      <c r="V200" s="21"/>
    </row>
    <row r="201" spans="1:22" ht="21" customHeight="1" thickBot="1" x14ac:dyDescent="0.45">
      <c r="A201" s="154"/>
      <c r="B201" s="21"/>
      <c r="C201" s="21"/>
      <c r="D201" s="21"/>
      <c r="E201" s="21"/>
      <c r="F201" s="21"/>
      <c r="G201" s="21"/>
      <c r="H201" s="21"/>
      <c r="I201" s="163" t="s">
        <v>155</v>
      </c>
      <c r="J201" s="164"/>
      <c r="K201" s="165">
        <f>T190</f>
        <v>-100118296</v>
      </c>
      <c r="L201" s="166"/>
      <c r="M201" s="21"/>
      <c r="N201" s="21"/>
      <c r="O201" s="21"/>
      <c r="P201" s="21"/>
      <c r="Q201" s="21"/>
      <c r="R201" s="21"/>
      <c r="S201" s="21"/>
      <c r="T201" s="21"/>
      <c r="U201" s="21"/>
      <c r="V201" s="21"/>
    </row>
    <row r="202" spans="1:22" ht="21" customHeight="1" thickBot="1" x14ac:dyDescent="0.45">
      <c r="A202" s="154"/>
      <c r="B202" s="21"/>
      <c r="C202" s="21"/>
      <c r="D202" s="21"/>
      <c r="E202" s="21"/>
      <c r="F202" s="21"/>
      <c r="G202" s="21"/>
      <c r="H202" s="21"/>
      <c r="I202" s="167" t="s">
        <v>156</v>
      </c>
      <c r="J202" s="168"/>
      <c r="K202" s="169">
        <f>K199+K200+K201</f>
        <v>-92759924.75</v>
      </c>
      <c r="L202" s="170"/>
      <c r="M202" s="21"/>
      <c r="N202" s="21"/>
      <c r="O202" s="21"/>
      <c r="P202" s="21"/>
      <c r="Q202" s="21"/>
      <c r="R202" s="21"/>
      <c r="S202" s="21"/>
      <c r="T202" s="21"/>
      <c r="U202" s="21"/>
      <c r="V202" s="21"/>
    </row>
    <row r="203" spans="1:22" ht="15" customHeight="1" x14ac:dyDescent="0.25">
      <c r="A203" s="154"/>
      <c r="B203" s="21"/>
      <c r="C203" s="21"/>
      <c r="D203" s="21"/>
      <c r="E203" s="21"/>
      <c r="F203" s="21"/>
      <c r="G203" s="21"/>
      <c r="H203" s="21"/>
      <c r="I203" s="21"/>
      <c r="J203" s="21"/>
      <c r="K203" s="21"/>
      <c r="L203" s="21"/>
      <c r="M203" s="21"/>
      <c r="N203" s="21"/>
      <c r="O203" s="21"/>
      <c r="P203" s="21"/>
      <c r="Q203" s="21"/>
      <c r="R203" s="21"/>
      <c r="S203" s="21"/>
      <c r="T203" s="21"/>
      <c r="U203" s="21"/>
      <c r="V203" s="21"/>
    </row>
    <row r="204" spans="1:22" ht="15" customHeight="1" x14ac:dyDescent="0.25">
      <c r="A204" s="154"/>
      <c r="B204" s="21"/>
      <c r="C204" s="21"/>
      <c r="D204" s="21"/>
      <c r="E204" s="21"/>
      <c r="F204" s="21"/>
      <c r="G204" s="21"/>
      <c r="H204" s="21"/>
      <c r="I204" s="21"/>
      <c r="J204" s="21"/>
      <c r="K204" s="21"/>
      <c r="L204" s="21"/>
      <c r="M204" s="21"/>
      <c r="N204" s="21"/>
      <c r="O204" s="21"/>
      <c r="P204" s="21"/>
      <c r="Q204" s="21"/>
      <c r="R204" s="21"/>
      <c r="S204" s="21"/>
      <c r="T204" s="21"/>
      <c r="U204" s="21"/>
      <c r="V204" s="21"/>
    </row>
    <row r="205" spans="1:22" ht="15" customHeight="1" x14ac:dyDescent="0.25">
      <c r="A205" s="154"/>
      <c r="B205" s="21"/>
      <c r="C205" s="21"/>
      <c r="D205" s="21"/>
      <c r="E205" s="21"/>
      <c r="F205" s="21"/>
      <c r="G205" s="21"/>
      <c r="H205" s="21"/>
      <c r="I205" s="21"/>
      <c r="J205" s="21"/>
      <c r="K205" s="21"/>
      <c r="L205" s="21"/>
      <c r="M205" s="21"/>
      <c r="N205" s="21"/>
      <c r="O205" s="21"/>
      <c r="P205" s="21"/>
      <c r="Q205" s="21"/>
      <c r="R205" s="21"/>
      <c r="S205" s="21"/>
      <c r="T205" s="21"/>
      <c r="U205" s="21"/>
      <c r="V205" s="21"/>
    </row>
    <row r="206" spans="1:22" ht="15" customHeight="1" x14ac:dyDescent="0.25">
      <c r="A206" s="154"/>
      <c r="B206" s="21"/>
      <c r="C206" s="21"/>
      <c r="D206" s="21"/>
      <c r="E206" s="21"/>
      <c r="F206" s="21"/>
      <c r="G206" s="21"/>
      <c r="H206" s="21"/>
      <c r="I206" s="21"/>
      <c r="J206" s="21"/>
      <c r="K206" s="21"/>
      <c r="L206" s="21"/>
      <c r="M206" s="21"/>
      <c r="N206" s="21"/>
      <c r="O206" s="21"/>
      <c r="P206" s="21"/>
      <c r="Q206" s="21"/>
      <c r="R206" s="21"/>
      <c r="S206" s="21"/>
      <c r="T206" s="21"/>
      <c r="U206" s="21"/>
      <c r="V206" s="21"/>
    </row>
    <row r="207" spans="1:22" ht="15" customHeight="1" x14ac:dyDescent="0.25">
      <c r="A207" s="154"/>
      <c r="B207" s="21"/>
      <c r="C207" s="21"/>
      <c r="D207" s="21"/>
      <c r="E207" s="21"/>
      <c r="F207" s="21"/>
      <c r="G207" s="21"/>
      <c r="H207" s="21"/>
      <c r="I207" s="21"/>
      <c r="J207" s="21"/>
      <c r="K207" s="21"/>
      <c r="L207" s="21"/>
      <c r="M207" s="21"/>
      <c r="N207" s="21"/>
      <c r="O207" s="21"/>
      <c r="P207" s="21"/>
      <c r="Q207" s="21"/>
      <c r="R207" s="21"/>
      <c r="S207" s="21"/>
      <c r="T207" s="21"/>
      <c r="U207" s="21"/>
      <c r="V207" s="21"/>
    </row>
    <row r="208" spans="1:22" ht="15" customHeight="1" x14ac:dyDescent="0.25">
      <c r="A208" s="154"/>
      <c r="B208" s="21"/>
      <c r="C208" s="21"/>
      <c r="D208" s="21"/>
      <c r="E208" s="21"/>
      <c r="F208" s="21"/>
      <c r="G208" s="21"/>
      <c r="H208" s="21"/>
      <c r="I208" s="21"/>
      <c r="J208" s="21"/>
      <c r="K208" s="21"/>
      <c r="L208" s="21"/>
      <c r="M208" s="21"/>
      <c r="N208" s="21"/>
      <c r="O208" s="21"/>
      <c r="P208" s="21"/>
      <c r="Q208" s="21"/>
      <c r="R208" s="21"/>
      <c r="S208" s="21"/>
      <c r="T208" s="21"/>
      <c r="U208" s="21"/>
      <c r="V208" s="21"/>
    </row>
    <row r="209" spans="1:22" ht="15" customHeight="1" x14ac:dyDescent="0.25">
      <c r="A209" s="154"/>
      <c r="B209" s="21"/>
      <c r="C209" s="21"/>
      <c r="D209" s="21"/>
      <c r="E209" s="21"/>
      <c r="F209" s="21"/>
      <c r="G209" s="21"/>
      <c r="H209" s="21"/>
      <c r="I209" s="21"/>
      <c r="J209" s="21"/>
      <c r="K209" s="21"/>
      <c r="L209" s="21"/>
      <c r="M209" s="21"/>
      <c r="N209" s="21"/>
      <c r="O209" s="21"/>
      <c r="P209" s="21"/>
      <c r="Q209" s="21"/>
      <c r="R209" s="21"/>
      <c r="S209" s="21"/>
      <c r="T209" s="21"/>
      <c r="U209" s="21"/>
      <c r="V209" s="21"/>
    </row>
    <row r="210" spans="1:22" ht="15" customHeight="1" x14ac:dyDescent="0.25">
      <c r="A210" s="154"/>
      <c r="B210" s="21"/>
      <c r="C210" s="21"/>
      <c r="D210" s="21"/>
      <c r="E210" s="21"/>
      <c r="F210" s="21"/>
      <c r="G210" s="21"/>
      <c r="H210" s="21"/>
      <c r="I210" s="21"/>
      <c r="J210" s="21"/>
      <c r="K210" s="21"/>
      <c r="L210" s="21"/>
      <c r="M210" s="21"/>
      <c r="N210" s="21"/>
      <c r="O210" s="21"/>
      <c r="P210" s="21"/>
      <c r="Q210" s="21"/>
      <c r="R210" s="21"/>
      <c r="S210" s="21"/>
      <c r="T210" s="21"/>
      <c r="U210" s="21"/>
      <c r="V210" s="21"/>
    </row>
    <row r="211" spans="1:22" ht="15" customHeight="1" x14ac:dyDescent="0.25">
      <c r="A211" s="154"/>
      <c r="B211" s="21"/>
      <c r="C211" s="21"/>
      <c r="D211" s="21"/>
      <c r="E211" s="21"/>
      <c r="F211" s="21"/>
      <c r="G211" s="21"/>
      <c r="H211" s="21"/>
      <c r="I211" s="21"/>
      <c r="J211" s="21"/>
      <c r="K211" s="21"/>
      <c r="L211" s="21"/>
      <c r="M211" s="21"/>
      <c r="N211" s="21"/>
      <c r="O211" s="21"/>
      <c r="P211" s="21"/>
      <c r="Q211" s="21"/>
      <c r="R211" s="21"/>
      <c r="S211" s="21"/>
      <c r="T211" s="21"/>
      <c r="U211" s="21"/>
      <c r="V211" s="21"/>
    </row>
    <row r="212" spans="1:22" ht="15" customHeight="1" x14ac:dyDescent="0.25">
      <c r="A212" s="154"/>
      <c r="B212" s="21"/>
      <c r="C212" s="21"/>
      <c r="D212" s="21"/>
      <c r="E212" s="21"/>
      <c r="F212" s="21"/>
      <c r="G212" s="21"/>
      <c r="H212" s="21"/>
      <c r="I212" s="21"/>
      <c r="J212" s="21"/>
      <c r="K212" s="21"/>
      <c r="L212" s="21"/>
      <c r="M212" s="21"/>
      <c r="N212" s="21"/>
      <c r="O212" s="21"/>
      <c r="P212" s="21"/>
      <c r="Q212" s="21"/>
      <c r="R212" s="21"/>
      <c r="S212" s="21"/>
      <c r="T212" s="21"/>
      <c r="U212" s="21"/>
      <c r="V212" s="21"/>
    </row>
    <row r="213" spans="1:22" ht="15" customHeight="1" x14ac:dyDescent="0.25">
      <c r="A213" s="154"/>
      <c r="B213" s="21"/>
      <c r="C213" s="21"/>
      <c r="D213" s="21"/>
      <c r="E213" s="21"/>
      <c r="F213" s="21"/>
      <c r="G213" s="21"/>
      <c r="H213" s="21"/>
      <c r="I213" s="21"/>
      <c r="J213" s="21"/>
      <c r="K213" s="21"/>
      <c r="L213" s="21"/>
      <c r="M213" s="21"/>
      <c r="N213" s="21"/>
      <c r="O213" s="21"/>
      <c r="P213" s="21"/>
      <c r="Q213" s="21"/>
      <c r="R213" s="21"/>
      <c r="S213" s="21"/>
      <c r="T213" s="21"/>
      <c r="U213" s="21"/>
      <c r="V213" s="21"/>
    </row>
    <row r="214" spans="1:22" ht="15" customHeight="1" x14ac:dyDescent="0.25">
      <c r="A214" s="154"/>
      <c r="B214" s="21"/>
      <c r="C214" s="21"/>
      <c r="D214" s="21"/>
      <c r="E214" s="21"/>
      <c r="F214" s="21"/>
      <c r="G214" s="21"/>
      <c r="H214" s="21"/>
      <c r="I214" s="21"/>
      <c r="J214" s="21"/>
      <c r="K214" s="21"/>
      <c r="L214" s="21"/>
      <c r="M214" s="21"/>
      <c r="N214" s="21"/>
      <c r="O214" s="21"/>
      <c r="P214" s="21"/>
      <c r="Q214" s="21"/>
      <c r="R214" s="21"/>
      <c r="S214" s="21"/>
      <c r="T214" s="21"/>
      <c r="U214" s="21"/>
      <c r="V214" s="21"/>
    </row>
    <row r="215" spans="1:22" ht="15" customHeight="1" x14ac:dyDescent="0.25">
      <c r="A215" s="154"/>
      <c r="B215" s="21"/>
      <c r="C215" s="21"/>
      <c r="D215" s="21"/>
      <c r="E215" s="21"/>
      <c r="F215" s="21"/>
      <c r="G215" s="21"/>
      <c r="H215" s="21"/>
      <c r="I215" s="21"/>
      <c r="J215" s="21"/>
      <c r="K215" s="21"/>
      <c r="L215" s="21"/>
      <c r="M215" s="21"/>
      <c r="N215" s="21"/>
      <c r="O215" s="21"/>
      <c r="P215" s="21"/>
      <c r="Q215" s="21"/>
      <c r="R215" s="21"/>
      <c r="S215" s="21"/>
      <c r="T215" s="21"/>
      <c r="U215" s="21"/>
      <c r="V215" s="21"/>
    </row>
    <row r="216" spans="1:22" ht="15" customHeight="1" x14ac:dyDescent="0.25">
      <c r="A216" s="154"/>
      <c r="B216" s="21"/>
      <c r="C216" s="21"/>
      <c r="D216" s="21"/>
      <c r="E216" s="21"/>
      <c r="F216" s="21"/>
      <c r="G216" s="21"/>
      <c r="H216" s="21"/>
      <c r="I216" s="21"/>
      <c r="J216" s="21"/>
      <c r="K216" s="21"/>
      <c r="L216" s="21"/>
      <c r="M216" s="21"/>
      <c r="N216" s="21"/>
      <c r="O216" s="21"/>
      <c r="P216" s="21"/>
      <c r="Q216" s="21"/>
      <c r="R216" s="21"/>
      <c r="S216" s="21"/>
      <c r="T216" s="21"/>
      <c r="U216" s="21"/>
      <c r="V216" s="21"/>
    </row>
    <row r="217" spans="1:22" ht="15" customHeight="1" x14ac:dyDescent="0.25">
      <c r="A217" s="154"/>
      <c r="B217" s="21"/>
      <c r="C217" s="21"/>
      <c r="D217" s="21"/>
      <c r="E217" s="21"/>
      <c r="F217" s="21"/>
      <c r="G217" s="21"/>
      <c r="H217" s="21"/>
      <c r="I217" s="21"/>
      <c r="J217" s="21"/>
      <c r="K217" s="21"/>
      <c r="L217" s="21"/>
      <c r="M217" s="21"/>
      <c r="N217" s="21"/>
      <c r="O217" s="21"/>
      <c r="P217" s="21"/>
      <c r="Q217" s="21"/>
      <c r="R217" s="21"/>
      <c r="S217" s="21"/>
      <c r="T217" s="21"/>
      <c r="U217" s="21"/>
      <c r="V217" s="21"/>
    </row>
    <row r="218" spans="1:22" ht="15" customHeight="1" x14ac:dyDescent="0.25">
      <c r="A218" s="154"/>
      <c r="B218" s="21"/>
      <c r="C218" s="21"/>
      <c r="D218" s="21"/>
      <c r="E218" s="21"/>
      <c r="F218" s="21"/>
      <c r="G218" s="21"/>
      <c r="H218" s="21"/>
      <c r="I218" s="21"/>
      <c r="J218" s="21"/>
      <c r="K218" s="21"/>
      <c r="L218" s="21"/>
      <c r="M218" s="21"/>
      <c r="N218" s="21"/>
      <c r="O218" s="21"/>
      <c r="P218" s="21"/>
      <c r="Q218" s="21"/>
      <c r="R218" s="21"/>
      <c r="S218" s="21"/>
      <c r="T218" s="21"/>
      <c r="U218" s="21"/>
      <c r="V218" s="21"/>
    </row>
    <row r="219" spans="1:22" ht="15" customHeight="1" x14ac:dyDescent="0.25">
      <c r="A219" s="154"/>
      <c r="B219" s="21"/>
      <c r="C219" s="21"/>
      <c r="D219" s="21"/>
      <c r="E219" s="21"/>
      <c r="F219" s="21"/>
      <c r="G219" s="21"/>
      <c r="H219" s="21"/>
      <c r="I219" s="21"/>
      <c r="J219" s="21"/>
      <c r="K219" s="21"/>
      <c r="L219" s="21"/>
      <c r="M219" s="21"/>
      <c r="N219" s="21"/>
      <c r="O219" s="21"/>
      <c r="P219" s="21"/>
      <c r="Q219" s="21"/>
      <c r="R219" s="21"/>
      <c r="S219" s="21"/>
      <c r="T219" s="21"/>
      <c r="U219" s="21"/>
      <c r="V219" s="21"/>
    </row>
    <row r="220" spans="1:22" ht="15" customHeight="1" x14ac:dyDescent="0.25">
      <c r="A220" s="154"/>
      <c r="B220" s="21"/>
      <c r="C220" s="21"/>
      <c r="D220" s="21"/>
      <c r="E220" s="21"/>
      <c r="F220" s="21"/>
      <c r="G220" s="21"/>
      <c r="H220" s="21"/>
      <c r="I220" s="21"/>
      <c r="J220" s="21"/>
      <c r="K220" s="21"/>
      <c r="L220" s="21"/>
      <c r="M220" s="21"/>
      <c r="N220" s="21"/>
      <c r="O220" s="21"/>
      <c r="P220" s="21"/>
      <c r="Q220" s="21"/>
      <c r="R220" s="21"/>
      <c r="S220" s="21"/>
      <c r="T220" s="21"/>
      <c r="U220" s="21"/>
      <c r="V220" s="21"/>
    </row>
    <row r="221" spans="1:22" ht="15" customHeight="1" x14ac:dyDescent="0.25">
      <c r="A221" s="154"/>
      <c r="B221" s="21"/>
      <c r="C221" s="21"/>
      <c r="D221" s="21"/>
      <c r="E221" s="21"/>
      <c r="F221" s="21"/>
      <c r="G221" s="21"/>
      <c r="H221" s="21"/>
      <c r="I221" s="21"/>
      <c r="J221" s="21"/>
      <c r="K221" s="21"/>
      <c r="L221" s="21"/>
      <c r="M221" s="21"/>
      <c r="N221" s="21"/>
      <c r="O221" s="21"/>
      <c r="P221" s="21"/>
      <c r="Q221" s="21"/>
      <c r="R221" s="21"/>
      <c r="S221" s="21"/>
      <c r="T221" s="21"/>
      <c r="U221" s="21"/>
      <c r="V221" s="21"/>
    </row>
    <row r="222" spans="1:22" ht="15" customHeight="1" x14ac:dyDescent="0.25">
      <c r="A222" s="154"/>
      <c r="B222" s="21"/>
      <c r="C222" s="21"/>
      <c r="D222" s="21"/>
      <c r="E222" s="21"/>
      <c r="F222" s="21"/>
      <c r="G222" s="21"/>
      <c r="H222" s="21"/>
      <c r="I222" s="21"/>
      <c r="J222" s="21"/>
      <c r="K222" s="21"/>
      <c r="L222" s="21"/>
      <c r="M222" s="21"/>
      <c r="N222" s="21"/>
      <c r="O222" s="21"/>
      <c r="P222" s="21"/>
      <c r="Q222" s="21"/>
      <c r="R222" s="21"/>
      <c r="S222" s="21"/>
      <c r="T222" s="21"/>
      <c r="U222" s="21"/>
      <c r="V222" s="21"/>
    </row>
    <row r="223" spans="1:22" ht="15" customHeight="1" x14ac:dyDescent="0.25">
      <c r="A223" s="154"/>
      <c r="B223" s="21"/>
      <c r="C223" s="21"/>
      <c r="D223" s="21"/>
      <c r="E223" s="21"/>
      <c r="F223" s="21"/>
      <c r="G223" s="21"/>
      <c r="H223" s="21"/>
      <c r="I223" s="21"/>
      <c r="J223" s="21"/>
      <c r="K223" s="21"/>
      <c r="L223" s="21"/>
      <c r="M223" s="21"/>
      <c r="N223" s="21"/>
      <c r="O223" s="21"/>
      <c r="P223" s="21"/>
      <c r="Q223" s="21"/>
      <c r="R223" s="21"/>
      <c r="S223" s="21"/>
      <c r="T223" s="21"/>
      <c r="U223" s="21"/>
      <c r="V223" s="21"/>
    </row>
    <row r="224" spans="1:22" ht="15" customHeight="1" x14ac:dyDescent="0.25">
      <c r="A224" s="154"/>
      <c r="B224" s="21"/>
      <c r="C224" s="21"/>
      <c r="D224" s="21"/>
      <c r="E224" s="21"/>
      <c r="F224" s="21"/>
      <c r="G224" s="21"/>
      <c r="H224" s="21"/>
      <c r="I224" s="21"/>
      <c r="J224" s="21"/>
      <c r="K224" s="21"/>
      <c r="L224" s="21"/>
      <c r="M224" s="21"/>
      <c r="N224" s="21"/>
      <c r="O224" s="21"/>
      <c r="P224" s="21"/>
      <c r="Q224" s="21"/>
      <c r="R224" s="21"/>
      <c r="S224" s="21"/>
      <c r="T224" s="21"/>
      <c r="U224" s="21"/>
      <c r="V224" s="21"/>
    </row>
    <row r="225" spans="1:22" ht="15" customHeight="1" x14ac:dyDescent="0.25">
      <c r="A225" s="154"/>
      <c r="B225" s="21"/>
      <c r="C225" s="21"/>
      <c r="D225" s="21"/>
      <c r="E225" s="21"/>
      <c r="F225" s="21"/>
      <c r="G225" s="21"/>
      <c r="H225" s="21"/>
      <c r="I225" s="21"/>
      <c r="J225" s="21"/>
      <c r="K225" s="21"/>
      <c r="L225" s="21"/>
      <c r="M225" s="21"/>
      <c r="N225" s="21"/>
      <c r="O225" s="21"/>
      <c r="P225" s="21"/>
      <c r="Q225" s="21"/>
      <c r="R225" s="21"/>
      <c r="S225" s="21"/>
      <c r="T225" s="21"/>
      <c r="U225" s="21"/>
      <c r="V225" s="21"/>
    </row>
    <row r="226" spans="1:22" ht="15" customHeight="1" x14ac:dyDescent="0.25">
      <c r="A226" s="154"/>
      <c r="B226" s="21"/>
      <c r="C226" s="21"/>
      <c r="D226" s="21"/>
      <c r="E226" s="21"/>
      <c r="F226" s="21"/>
      <c r="G226" s="21"/>
      <c r="H226" s="21"/>
      <c r="I226" s="21"/>
      <c r="J226" s="21"/>
      <c r="K226" s="21"/>
      <c r="L226" s="21"/>
      <c r="M226" s="21"/>
      <c r="N226" s="21"/>
      <c r="O226" s="21"/>
      <c r="P226" s="21"/>
      <c r="Q226" s="21"/>
      <c r="R226" s="21"/>
      <c r="S226" s="21"/>
      <c r="T226" s="21"/>
      <c r="U226" s="21"/>
      <c r="V226" s="21"/>
    </row>
    <row r="227" spans="1:22" ht="15" customHeight="1" x14ac:dyDescent="0.25">
      <c r="A227" s="154"/>
      <c r="B227" s="21"/>
      <c r="C227" s="21"/>
      <c r="D227" s="21"/>
      <c r="E227" s="21"/>
      <c r="F227" s="21"/>
      <c r="G227" s="21"/>
      <c r="H227" s="21"/>
      <c r="I227" s="21"/>
      <c r="J227" s="21"/>
      <c r="K227" s="21"/>
      <c r="L227" s="21"/>
      <c r="M227" s="21"/>
      <c r="N227" s="21"/>
      <c r="O227" s="21"/>
      <c r="P227" s="21"/>
      <c r="Q227" s="21"/>
      <c r="R227" s="21"/>
      <c r="S227" s="21"/>
      <c r="T227" s="21"/>
      <c r="U227" s="21"/>
      <c r="V227" s="21"/>
    </row>
    <row r="228" spans="1:22" ht="15" customHeight="1" x14ac:dyDescent="0.25">
      <c r="A228" s="154"/>
      <c r="B228" s="21"/>
      <c r="C228" s="21"/>
      <c r="D228" s="21"/>
      <c r="E228" s="21"/>
      <c r="F228" s="21"/>
      <c r="G228" s="21"/>
      <c r="H228" s="21"/>
      <c r="I228" s="21"/>
      <c r="J228" s="21"/>
      <c r="K228" s="21"/>
      <c r="L228" s="21"/>
      <c r="M228" s="21"/>
      <c r="N228" s="21"/>
      <c r="O228" s="21"/>
      <c r="P228" s="21"/>
      <c r="Q228" s="21"/>
      <c r="R228" s="21"/>
      <c r="S228" s="21"/>
      <c r="T228" s="21"/>
      <c r="U228" s="21"/>
      <c r="V228" s="21"/>
    </row>
    <row r="229" spans="1:22" ht="15" customHeight="1" x14ac:dyDescent="0.25">
      <c r="A229" s="154"/>
      <c r="B229" s="21"/>
      <c r="C229" s="21"/>
      <c r="D229" s="21"/>
      <c r="E229" s="21"/>
      <c r="F229" s="21"/>
      <c r="G229" s="21"/>
      <c r="H229" s="21"/>
      <c r="I229" s="21"/>
      <c r="J229" s="21"/>
      <c r="K229" s="21"/>
      <c r="L229" s="21"/>
      <c r="M229" s="21"/>
      <c r="N229" s="21"/>
      <c r="O229" s="21"/>
      <c r="P229" s="21"/>
      <c r="Q229" s="21"/>
      <c r="R229" s="21"/>
      <c r="S229" s="21"/>
      <c r="T229" s="21"/>
      <c r="U229" s="21"/>
      <c r="V229" s="21"/>
    </row>
    <row r="230" spans="1:22" ht="15" customHeight="1" x14ac:dyDescent="0.25">
      <c r="A230" s="154"/>
      <c r="B230" s="21"/>
      <c r="C230" s="21"/>
      <c r="D230" s="21"/>
      <c r="E230" s="21"/>
      <c r="F230" s="21"/>
      <c r="G230" s="21"/>
      <c r="H230" s="21"/>
      <c r="I230" s="21"/>
      <c r="J230" s="21"/>
      <c r="K230" s="21"/>
      <c r="L230" s="21"/>
      <c r="M230" s="21"/>
      <c r="N230" s="21"/>
      <c r="O230" s="21"/>
      <c r="P230" s="21"/>
      <c r="Q230" s="21"/>
      <c r="R230" s="21"/>
      <c r="S230" s="21"/>
      <c r="T230" s="21"/>
      <c r="U230" s="21"/>
      <c r="V230" s="21"/>
    </row>
    <row r="231" spans="1:22" ht="15" customHeight="1" x14ac:dyDescent="0.25">
      <c r="A231" s="154"/>
      <c r="B231" s="21"/>
      <c r="C231" s="21"/>
      <c r="D231" s="21"/>
      <c r="E231" s="21"/>
      <c r="F231" s="21"/>
      <c r="G231" s="21"/>
      <c r="H231" s="21"/>
      <c r="I231" s="21"/>
      <c r="J231" s="21"/>
      <c r="K231" s="21"/>
      <c r="L231" s="21"/>
      <c r="M231" s="21"/>
      <c r="N231" s="21"/>
      <c r="O231" s="21"/>
      <c r="P231" s="21"/>
      <c r="Q231" s="21"/>
      <c r="R231" s="21"/>
      <c r="S231" s="21"/>
      <c r="T231" s="21"/>
      <c r="U231" s="21"/>
      <c r="V231" s="21"/>
    </row>
    <row r="232" spans="1:22" ht="15" customHeight="1" x14ac:dyDescent="0.25">
      <c r="A232" s="154"/>
      <c r="B232" s="21"/>
      <c r="C232" s="21"/>
      <c r="D232" s="21"/>
      <c r="E232" s="21"/>
      <c r="F232" s="21"/>
      <c r="G232" s="21"/>
      <c r="H232" s="21"/>
      <c r="I232" s="21"/>
      <c r="J232" s="21"/>
      <c r="K232" s="21"/>
      <c r="L232" s="21"/>
      <c r="M232" s="21"/>
      <c r="N232" s="21"/>
      <c r="O232" s="21"/>
      <c r="P232" s="21"/>
      <c r="Q232" s="21"/>
      <c r="R232" s="21"/>
      <c r="S232" s="21"/>
      <c r="T232" s="21"/>
      <c r="U232" s="21"/>
      <c r="V232" s="21"/>
    </row>
    <row r="233" spans="1:22" ht="15" customHeight="1" x14ac:dyDescent="0.25">
      <c r="A233" s="154"/>
      <c r="B233" s="21"/>
      <c r="C233" s="21"/>
      <c r="D233" s="21"/>
      <c r="E233" s="21"/>
      <c r="F233" s="21"/>
      <c r="G233" s="21"/>
      <c r="H233" s="21"/>
      <c r="I233" s="21"/>
      <c r="J233" s="21"/>
      <c r="K233" s="21"/>
      <c r="L233" s="21"/>
      <c r="M233" s="21"/>
      <c r="N233" s="21"/>
      <c r="O233" s="21"/>
      <c r="P233" s="21"/>
      <c r="Q233" s="21"/>
      <c r="R233" s="21"/>
      <c r="S233" s="21"/>
      <c r="T233" s="21"/>
      <c r="U233" s="21"/>
      <c r="V233" s="21"/>
    </row>
    <row r="234" spans="1:22" ht="15" customHeight="1" x14ac:dyDescent="0.25">
      <c r="A234" s="154"/>
      <c r="B234" s="21"/>
      <c r="C234" s="21"/>
      <c r="D234" s="21"/>
      <c r="E234" s="21"/>
      <c r="F234" s="21"/>
      <c r="G234" s="21"/>
      <c r="H234" s="21"/>
      <c r="I234" s="21"/>
      <c r="J234" s="21"/>
      <c r="K234" s="21"/>
      <c r="L234" s="21"/>
      <c r="M234" s="21"/>
      <c r="N234" s="21"/>
      <c r="O234" s="21"/>
      <c r="P234" s="21"/>
      <c r="Q234" s="21"/>
      <c r="R234" s="21"/>
      <c r="S234" s="21"/>
      <c r="T234" s="21"/>
      <c r="U234" s="21"/>
      <c r="V234" s="21"/>
    </row>
    <row r="235" spans="1:22" ht="15" customHeight="1" x14ac:dyDescent="0.25">
      <c r="A235" s="154"/>
      <c r="B235" s="21"/>
      <c r="C235" s="21"/>
      <c r="D235" s="21"/>
      <c r="E235" s="21"/>
      <c r="F235" s="21"/>
      <c r="G235" s="21"/>
      <c r="H235" s="21"/>
      <c r="I235" s="21"/>
      <c r="J235" s="21"/>
      <c r="K235" s="21"/>
      <c r="L235" s="21"/>
      <c r="M235" s="21"/>
      <c r="N235" s="21"/>
      <c r="O235" s="21"/>
      <c r="P235" s="21"/>
      <c r="Q235" s="21"/>
      <c r="R235" s="21"/>
      <c r="S235" s="21"/>
      <c r="T235" s="21"/>
      <c r="U235" s="21"/>
      <c r="V235" s="21"/>
    </row>
    <row r="236" spans="1:22" ht="15" customHeight="1" x14ac:dyDescent="0.25">
      <c r="A236" s="154"/>
      <c r="B236" s="21"/>
      <c r="C236" s="21"/>
      <c r="D236" s="21"/>
      <c r="E236" s="21"/>
      <c r="F236" s="21"/>
      <c r="G236" s="21"/>
      <c r="H236" s="21"/>
      <c r="I236" s="21"/>
      <c r="J236" s="21"/>
      <c r="K236" s="21"/>
      <c r="L236" s="21"/>
      <c r="M236" s="21"/>
      <c r="N236" s="21"/>
      <c r="O236" s="21"/>
      <c r="P236" s="21"/>
      <c r="Q236" s="21"/>
      <c r="R236" s="21"/>
      <c r="S236" s="21"/>
      <c r="T236" s="21"/>
      <c r="U236" s="21"/>
      <c r="V236" s="21"/>
    </row>
    <row r="237" spans="1:22" ht="15" customHeight="1" x14ac:dyDescent="0.25">
      <c r="A237" s="154"/>
      <c r="B237" s="21"/>
      <c r="C237" s="21"/>
      <c r="D237" s="21"/>
      <c r="E237" s="21"/>
      <c r="F237" s="21"/>
      <c r="G237" s="21"/>
      <c r="H237" s="21"/>
      <c r="I237" s="21"/>
      <c r="J237" s="21"/>
      <c r="K237" s="21"/>
      <c r="L237" s="21"/>
      <c r="M237" s="21"/>
      <c r="N237" s="21"/>
      <c r="O237" s="21"/>
      <c r="P237" s="21"/>
      <c r="Q237" s="21"/>
      <c r="R237" s="21"/>
      <c r="S237" s="21"/>
      <c r="T237" s="21"/>
      <c r="U237" s="21"/>
      <c r="V237" s="21"/>
    </row>
    <row r="238" spans="1:22" ht="15" customHeight="1" x14ac:dyDescent="0.25">
      <c r="A238" s="154"/>
      <c r="B238" s="21"/>
      <c r="C238" s="21"/>
      <c r="D238" s="21"/>
      <c r="E238" s="21"/>
      <c r="F238" s="21"/>
      <c r="G238" s="21"/>
      <c r="H238" s="21"/>
      <c r="I238" s="21"/>
      <c r="J238" s="21"/>
      <c r="K238" s="21"/>
      <c r="L238" s="21"/>
      <c r="M238" s="21"/>
      <c r="N238" s="21"/>
      <c r="O238" s="21"/>
      <c r="P238" s="21"/>
      <c r="Q238" s="21"/>
      <c r="R238" s="21"/>
      <c r="S238" s="21"/>
      <c r="T238" s="21"/>
      <c r="U238" s="21"/>
      <c r="V238" s="21"/>
    </row>
    <row r="239" spans="1:22" ht="15" customHeight="1" x14ac:dyDescent="0.25">
      <c r="A239" s="154"/>
      <c r="B239" s="21"/>
      <c r="C239" s="21"/>
      <c r="D239" s="21"/>
      <c r="E239" s="21"/>
      <c r="F239" s="21"/>
      <c r="G239" s="21"/>
      <c r="H239" s="21"/>
      <c r="I239" s="21"/>
      <c r="J239" s="21"/>
      <c r="K239" s="21"/>
      <c r="L239" s="21"/>
      <c r="M239" s="21"/>
      <c r="N239" s="21"/>
      <c r="O239" s="21"/>
      <c r="P239" s="21"/>
      <c r="Q239" s="21"/>
      <c r="R239" s="21"/>
      <c r="S239" s="21"/>
      <c r="T239" s="21"/>
      <c r="U239" s="21"/>
      <c r="V239" s="21"/>
    </row>
    <row r="240" spans="1:22" ht="15" customHeight="1" x14ac:dyDescent="0.25">
      <c r="A240" s="154"/>
      <c r="B240" s="21"/>
      <c r="C240" s="21"/>
      <c r="D240" s="21"/>
      <c r="E240" s="21"/>
      <c r="F240" s="21"/>
      <c r="G240" s="21"/>
      <c r="H240" s="21"/>
      <c r="I240" s="21"/>
      <c r="J240" s="21"/>
      <c r="K240" s="21"/>
      <c r="L240" s="21"/>
      <c r="M240" s="21"/>
      <c r="N240" s="21"/>
      <c r="O240" s="21"/>
      <c r="P240" s="21"/>
      <c r="Q240" s="21"/>
      <c r="R240" s="21"/>
      <c r="S240" s="21"/>
      <c r="T240" s="21"/>
      <c r="U240" s="21"/>
      <c r="V240" s="21"/>
    </row>
    <row r="241" spans="1:22" ht="15" customHeight="1" x14ac:dyDescent="0.25">
      <c r="A241" s="154"/>
      <c r="B241" s="21"/>
      <c r="C241" s="21"/>
      <c r="D241" s="21"/>
      <c r="E241" s="21"/>
      <c r="F241" s="21"/>
      <c r="G241" s="21"/>
      <c r="H241" s="21"/>
      <c r="I241" s="21"/>
      <c r="J241" s="21"/>
      <c r="K241" s="21"/>
      <c r="L241" s="21"/>
      <c r="M241" s="21"/>
      <c r="N241" s="21"/>
      <c r="O241" s="21"/>
      <c r="P241" s="21"/>
      <c r="Q241" s="21"/>
      <c r="R241" s="21"/>
      <c r="S241" s="21"/>
      <c r="T241" s="21"/>
      <c r="U241" s="21"/>
      <c r="V241" s="21"/>
    </row>
    <row r="242" spans="1:22" ht="15" customHeight="1" x14ac:dyDescent="0.25">
      <c r="A242" s="154"/>
      <c r="B242" s="21"/>
      <c r="C242" s="21"/>
      <c r="D242" s="21"/>
      <c r="E242" s="21"/>
      <c r="F242" s="21"/>
      <c r="G242" s="21"/>
      <c r="H242" s="21"/>
      <c r="I242" s="21"/>
      <c r="J242" s="21"/>
      <c r="K242" s="21"/>
      <c r="L242" s="21"/>
      <c r="M242" s="21"/>
      <c r="N242" s="21"/>
      <c r="O242" s="21"/>
      <c r="P242" s="21"/>
      <c r="Q242" s="21"/>
      <c r="R242" s="21"/>
      <c r="S242" s="21"/>
      <c r="T242" s="21"/>
      <c r="U242" s="21"/>
      <c r="V242" s="21"/>
    </row>
    <row r="243" spans="1:22" ht="15" customHeight="1" x14ac:dyDescent="0.25">
      <c r="A243" s="154"/>
      <c r="B243" s="21"/>
      <c r="C243" s="21"/>
      <c r="D243" s="21"/>
      <c r="E243" s="21"/>
      <c r="F243" s="21"/>
      <c r="G243" s="21"/>
      <c r="H243" s="21"/>
      <c r="I243" s="21"/>
      <c r="J243" s="21"/>
      <c r="K243" s="21"/>
      <c r="L243" s="21"/>
      <c r="M243" s="21"/>
      <c r="N243" s="21"/>
      <c r="O243" s="21"/>
      <c r="P243" s="21"/>
      <c r="Q243" s="21"/>
      <c r="R243" s="21"/>
      <c r="S243" s="21"/>
      <c r="T243" s="21"/>
      <c r="U243" s="21"/>
      <c r="V243" s="21"/>
    </row>
    <row r="244" spans="1:22" ht="15" customHeight="1" x14ac:dyDescent="0.25">
      <c r="A244" s="154"/>
      <c r="B244" s="21"/>
      <c r="C244" s="21"/>
      <c r="D244" s="21"/>
      <c r="E244" s="21"/>
      <c r="F244" s="21"/>
      <c r="G244" s="21"/>
      <c r="H244" s="21"/>
      <c r="I244" s="21"/>
      <c r="J244" s="21"/>
      <c r="K244" s="21"/>
      <c r="L244" s="21"/>
      <c r="M244" s="21"/>
      <c r="N244" s="21"/>
      <c r="O244" s="21"/>
      <c r="P244" s="21"/>
      <c r="Q244" s="21"/>
      <c r="R244" s="21"/>
      <c r="S244" s="21"/>
      <c r="T244" s="21"/>
      <c r="U244" s="21"/>
      <c r="V244" s="21"/>
    </row>
    <row r="245" spans="1:22" ht="15" customHeight="1" x14ac:dyDescent="0.25">
      <c r="A245" s="154"/>
      <c r="B245" s="21"/>
      <c r="C245" s="21"/>
      <c r="D245" s="21"/>
      <c r="E245" s="21"/>
      <c r="F245" s="21"/>
      <c r="G245" s="21"/>
      <c r="H245" s="21"/>
      <c r="I245" s="21"/>
      <c r="J245" s="21"/>
      <c r="K245" s="21"/>
      <c r="L245" s="21"/>
      <c r="M245" s="21"/>
      <c r="N245" s="21"/>
      <c r="O245" s="21"/>
      <c r="P245" s="21"/>
      <c r="Q245" s="21"/>
      <c r="R245" s="21"/>
      <c r="S245" s="21"/>
      <c r="T245" s="21"/>
      <c r="U245" s="21"/>
      <c r="V245" s="21"/>
    </row>
    <row r="246" spans="1:22" ht="15" customHeight="1" x14ac:dyDescent="0.25">
      <c r="A246" s="154"/>
      <c r="B246" s="21"/>
      <c r="C246" s="21"/>
      <c r="D246" s="21"/>
      <c r="E246" s="21"/>
      <c r="F246" s="21"/>
      <c r="G246" s="21"/>
      <c r="H246" s="21"/>
      <c r="I246" s="21"/>
      <c r="J246" s="21"/>
      <c r="K246" s="21"/>
      <c r="L246" s="21"/>
      <c r="M246" s="21"/>
      <c r="N246" s="21"/>
      <c r="O246" s="21"/>
      <c r="P246" s="21"/>
      <c r="Q246" s="21"/>
      <c r="R246" s="21"/>
      <c r="S246" s="21"/>
      <c r="T246" s="21"/>
      <c r="U246" s="21"/>
      <c r="V246" s="21"/>
    </row>
    <row r="247" spans="1:22" ht="15" customHeight="1" x14ac:dyDescent="0.25">
      <c r="A247" s="154"/>
      <c r="B247" s="21"/>
      <c r="C247" s="21"/>
      <c r="D247" s="21"/>
      <c r="E247" s="21"/>
      <c r="F247" s="21"/>
      <c r="G247" s="21"/>
      <c r="H247" s="21"/>
      <c r="I247" s="21"/>
      <c r="J247" s="21"/>
      <c r="K247" s="21"/>
      <c r="L247" s="21"/>
      <c r="M247" s="21"/>
      <c r="N247" s="21"/>
      <c r="O247" s="21"/>
      <c r="P247" s="21"/>
      <c r="Q247" s="21"/>
      <c r="R247" s="21"/>
      <c r="S247" s="21"/>
      <c r="T247" s="21"/>
      <c r="U247" s="21"/>
      <c r="V247" s="21"/>
    </row>
    <row r="248" spans="1:22" ht="15" customHeight="1" x14ac:dyDescent="0.25">
      <c r="A248" s="154"/>
      <c r="B248" s="21"/>
      <c r="C248" s="21"/>
      <c r="D248" s="21"/>
      <c r="E248" s="21"/>
      <c r="F248" s="21"/>
      <c r="G248" s="21"/>
      <c r="H248" s="21"/>
      <c r="I248" s="21"/>
      <c r="J248" s="21"/>
      <c r="K248" s="21"/>
      <c r="L248" s="21"/>
      <c r="M248" s="21"/>
      <c r="N248" s="21"/>
      <c r="O248" s="21"/>
      <c r="P248" s="21"/>
      <c r="Q248" s="21"/>
      <c r="R248" s="21"/>
      <c r="S248" s="21"/>
      <c r="T248" s="21"/>
      <c r="U248" s="21"/>
      <c r="V248" s="21"/>
    </row>
    <row r="249" spans="1:22" ht="15" customHeight="1" x14ac:dyDescent="0.25">
      <c r="A249" s="154"/>
      <c r="B249" s="21"/>
      <c r="C249" s="21"/>
      <c r="D249" s="21"/>
      <c r="E249" s="21"/>
      <c r="F249" s="21"/>
      <c r="G249" s="21"/>
      <c r="H249" s="21"/>
      <c r="I249" s="21"/>
      <c r="J249" s="21"/>
      <c r="K249" s="21"/>
      <c r="L249" s="21"/>
      <c r="M249" s="21"/>
      <c r="N249" s="21"/>
      <c r="O249" s="21"/>
      <c r="P249" s="21"/>
      <c r="Q249" s="21"/>
      <c r="R249" s="21"/>
      <c r="S249" s="21"/>
      <c r="T249" s="21"/>
      <c r="U249" s="21"/>
      <c r="V249" s="21"/>
    </row>
    <row r="250" spans="1:22" ht="15" customHeight="1" x14ac:dyDescent="0.25">
      <c r="A250" s="154"/>
      <c r="B250" s="21"/>
      <c r="C250" s="21"/>
      <c r="D250" s="21"/>
      <c r="E250" s="21"/>
      <c r="F250" s="21"/>
      <c r="G250" s="21"/>
      <c r="H250" s="21"/>
      <c r="I250" s="21"/>
      <c r="J250" s="21"/>
      <c r="K250" s="21"/>
      <c r="L250" s="21"/>
      <c r="M250" s="21"/>
      <c r="N250" s="21"/>
      <c r="O250" s="21"/>
      <c r="P250" s="21"/>
      <c r="Q250" s="21"/>
      <c r="R250" s="21"/>
      <c r="S250" s="21"/>
      <c r="T250" s="21"/>
      <c r="U250" s="21"/>
      <c r="V250" s="21"/>
    </row>
    <row r="251" spans="1:22" ht="15" customHeight="1" x14ac:dyDescent="0.25">
      <c r="A251" s="154"/>
      <c r="B251" s="21"/>
      <c r="C251" s="21"/>
      <c r="D251" s="21"/>
      <c r="E251" s="21"/>
      <c r="F251" s="21"/>
      <c r="G251" s="21"/>
      <c r="H251" s="21"/>
      <c r="I251" s="21"/>
      <c r="J251" s="21"/>
      <c r="K251" s="21"/>
      <c r="L251" s="21"/>
      <c r="M251" s="21"/>
      <c r="N251" s="21"/>
      <c r="O251" s="21"/>
      <c r="P251" s="21"/>
      <c r="Q251" s="21"/>
      <c r="R251" s="21"/>
      <c r="S251" s="21"/>
      <c r="T251" s="21"/>
      <c r="U251" s="21"/>
      <c r="V251" s="21"/>
    </row>
    <row r="252" spans="1:22" ht="15" customHeight="1" x14ac:dyDescent="0.25">
      <c r="A252" s="154"/>
      <c r="B252" s="21"/>
      <c r="C252" s="21"/>
      <c r="D252" s="21"/>
      <c r="E252" s="21"/>
      <c r="F252" s="21"/>
      <c r="G252" s="21"/>
      <c r="H252" s="21"/>
      <c r="I252" s="21"/>
      <c r="J252" s="21"/>
      <c r="K252" s="21"/>
      <c r="L252" s="21"/>
      <c r="M252" s="21"/>
      <c r="N252" s="21"/>
      <c r="O252" s="21"/>
      <c r="P252" s="21"/>
      <c r="Q252" s="21"/>
      <c r="R252" s="21"/>
      <c r="S252" s="21"/>
      <c r="T252" s="21"/>
      <c r="U252" s="21"/>
      <c r="V252" s="21"/>
    </row>
    <row r="253" spans="1:22" ht="15" customHeight="1" x14ac:dyDescent="0.25">
      <c r="A253" s="154"/>
      <c r="B253" s="21"/>
      <c r="C253" s="21"/>
      <c r="D253" s="21"/>
      <c r="E253" s="21"/>
      <c r="F253" s="21"/>
      <c r="G253" s="21"/>
      <c r="H253" s="21"/>
      <c r="I253" s="21"/>
      <c r="J253" s="21"/>
      <c r="K253" s="21"/>
      <c r="L253" s="21"/>
      <c r="M253" s="21"/>
      <c r="N253" s="21"/>
      <c r="O253" s="21"/>
      <c r="P253" s="21"/>
      <c r="Q253" s="21"/>
      <c r="R253" s="21"/>
      <c r="S253" s="21"/>
      <c r="T253" s="21"/>
      <c r="U253" s="21"/>
      <c r="V253" s="21"/>
    </row>
  </sheetData>
  <mergeCells count="10">
    <mergeCell ref="I201:J201"/>
    <mergeCell ref="K201:L201"/>
    <mergeCell ref="I202:J202"/>
    <mergeCell ref="K202:L202"/>
    <mergeCell ref="I197:L197"/>
    <mergeCell ref="I198:L198"/>
    <mergeCell ref="I199:J199"/>
    <mergeCell ref="K199:L199"/>
    <mergeCell ref="I200:J200"/>
    <mergeCell ref="K200:L200"/>
  </mergeCells>
  <conditionalFormatting sqref="U143">
    <cfRule type="duplicateValues" dxfId="12" priority="1"/>
  </conditionalFormatting>
  <conditionalFormatting sqref="U146">
    <cfRule type="duplicateValues" dxfId="11" priority="2"/>
  </conditionalFormatting>
  <conditionalFormatting sqref="U149">
    <cfRule type="duplicateValues" dxfId="10" priority="4"/>
  </conditionalFormatting>
  <conditionalFormatting sqref="U152">
    <cfRule type="duplicateValues" dxfId="9" priority="5"/>
  </conditionalFormatting>
  <conditionalFormatting sqref="U155">
    <cfRule type="duplicateValues" dxfId="8" priority="6"/>
  </conditionalFormatting>
  <conditionalFormatting sqref="U158">
    <cfRule type="duplicateValues" dxfId="7" priority="7"/>
  </conditionalFormatting>
  <conditionalFormatting sqref="U161">
    <cfRule type="duplicateValues" dxfId="6" priority="8"/>
  </conditionalFormatting>
  <conditionalFormatting sqref="U164">
    <cfRule type="duplicateValues" dxfId="5" priority="9"/>
  </conditionalFormatting>
  <conditionalFormatting sqref="U167">
    <cfRule type="duplicateValues" dxfId="4" priority="10"/>
  </conditionalFormatting>
  <conditionalFormatting sqref="U170">
    <cfRule type="duplicateValues" dxfId="3" priority="15"/>
  </conditionalFormatting>
  <conditionalFormatting sqref="U173">
    <cfRule type="duplicateValues" dxfId="2" priority="16"/>
  </conditionalFormatting>
  <conditionalFormatting sqref="U177">
    <cfRule type="duplicateValues" dxfId="1" priority="17"/>
  </conditionalFormatting>
  <conditionalFormatting sqref="U178:U179 U174:U176 U171:U172 U168:U169 U165:U166 U162:U163 U159:U160 U156:U157 U153:U154 U150:U151 U147:U148 U144:U145">
    <cfRule type="duplicateValues" dxfId="0" priority="18"/>
  </conditionalFormatting>
  <pageMargins left="0.70866141732283472" right="0.70866141732283472" top="0.74803149606299213" bottom="0.74803149606299213" header="0.31496062992125984" footer="0.31496062992125984"/>
  <pageSetup scale="22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J175"/>
  <sheetViews>
    <sheetView topLeftCell="A64" zoomScale="115" zoomScaleNormal="115" workbookViewId="0">
      <selection activeCell="B10" sqref="B10"/>
    </sheetView>
  </sheetViews>
  <sheetFormatPr defaultColWidth="9" defaultRowHeight="15" customHeight="1" x14ac:dyDescent="0.25"/>
  <cols>
    <col min="1" max="1" width="9" style="14" customWidth="1"/>
    <col min="2" max="2" width="45.5703125" style="14" customWidth="1"/>
    <col min="3" max="3" width="13.42578125" style="14" customWidth="1"/>
    <col min="4" max="4" width="11.5703125" style="14" customWidth="1"/>
    <col min="5" max="5" width="13.28515625" style="14" customWidth="1"/>
    <col min="6" max="6" width="10.5703125" style="14" customWidth="1"/>
    <col min="7" max="7" width="13.28515625" style="14" customWidth="1"/>
    <col min="8" max="8" width="14.7109375" style="51" customWidth="1"/>
    <col min="9" max="9" width="14.42578125" style="51" customWidth="1"/>
    <col min="10" max="10" width="10.7109375" style="14" customWidth="1"/>
    <col min="11" max="11" width="12.28515625" style="14" customWidth="1"/>
    <col min="12" max="12" width="13" style="14" customWidth="1"/>
    <col min="13" max="13" width="14.85546875" style="14" customWidth="1"/>
    <col min="14" max="14" width="13" style="14" customWidth="1"/>
    <col min="15" max="15" width="16" style="14" customWidth="1"/>
    <col min="16" max="16" width="8.28515625" style="14" customWidth="1"/>
    <col min="17" max="17" width="14.140625" style="14" customWidth="1"/>
    <col min="18" max="18" width="14.28515625" style="14" customWidth="1"/>
    <col min="19" max="19" width="14.5703125" style="14" bestFit="1" customWidth="1"/>
    <col min="20" max="20" width="17.42578125" style="14" customWidth="1"/>
    <col min="21" max="21" width="18.42578125" style="14" customWidth="1"/>
    <col min="22" max="22" width="85.28515625" style="14" customWidth="1"/>
    <col min="23" max="16384" width="9" style="14"/>
  </cols>
  <sheetData>
    <row r="1" spans="1:62" ht="15" customHeight="1" thickBot="1" x14ac:dyDescent="0.3">
      <c r="B1" s="13" t="s">
        <v>143</v>
      </c>
      <c r="E1" s="15"/>
      <c r="F1" s="15"/>
      <c r="G1" s="15"/>
      <c r="H1" s="16"/>
      <c r="I1" s="16"/>
    </row>
    <row r="2" spans="1:62" ht="15" customHeight="1" thickBot="1" x14ac:dyDescent="0.3">
      <c r="B2" s="17" t="s">
        <v>0</v>
      </c>
      <c r="C2" s="18"/>
      <c r="D2" s="18" t="s">
        <v>23</v>
      </c>
      <c r="H2" s="57" t="s">
        <v>16</v>
      </c>
      <c r="I2" s="59"/>
      <c r="J2" s="19"/>
      <c r="K2" s="19"/>
      <c r="L2" s="19"/>
      <c r="M2" s="19"/>
      <c r="N2" s="19"/>
      <c r="O2" s="19"/>
      <c r="P2" s="19"/>
      <c r="Q2" s="19"/>
      <c r="R2" s="19"/>
      <c r="S2" s="19"/>
      <c r="T2" s="19"/>
    </row>
    <row r="3" spans="1:62" ht="15" customHeight="1" thickBot="1" x14ac:dyDescent="0.3">
      <c r="B3" s="20"/>
      <c r="C3" s="20"/>
      <c r="D3" s="20" t="s">
        <v>24</v>
      </c>
      <c r="E3" s="20"/>
      <c r="F3" s="19"/>
      <c r="G3" s="19"/>
      <c r="H3" s="21"/>
      <c r="I3" s="21"/>
      <c r="J3" s="19"/>
      <c r="K3" s="19"/>
      <c r="L3" s="19"/>
      <c r="P3" s="182" t="s">
        <v>23</v>
      </c>
      <c r="Q3" s="183"/>
      <c r="R3" s="183"/>
      <c r="S3" s="183"/>
      <c r="T3" s="183"/>
      <c r="U3" s="184"/>
      <c r="V3" s="22"/>
    </row>
    <row r="4" spans="1:62" ht="15" customHeight="1" thickBot="1" x14ac:dyDescent="0.3">
      <c r="A4" s="185" t="s">
        <v>57</v>
      </c>
      <c r="B4" s="186"/>
      <c r="C4" s="186"/>
      <c r="D4" s="186"/>
      <c r="E4" s="186"/>
      <c r="F4" s="186"/>
      <c r="G4" s="186"/>
      <c r="H4" s="186"/>
      <c r="I4" s="186"/>
      <c r="J4" s="186"/>
      <c r="K4" s="186"/>
      <c r="L4" s="186"/>
      <c r="M4" s="186"/>
      <c r="N4" s="186"/>
      <c r="O4" s="186"/>
      <c r="P4" s="186"/>
      <c r="Q4" s="186"/>
      <c r="R4" s="186"/>
      <c r="S4" s="186"/>
      <c r="T4" s="186"/>
      <c r="U4" s="187"/>
      <c r="V4" s="22"/>
    </row>
    <row r="5" spans="1:62" ht="41.25" thickBot="1" x14ac:dyDescent="0.3">
      <c r="B5" s="102" t="s">
        <v>1</v>
      </c>
      <c r="C5" s="103" t="s">
        <v>2</v>
      </c>
      <c r="D5" s="103" t="s">
        <v>3</v>
      </c>
      <c r="E5" s="104" t="s">
        <v>4</v>
      </c>
      <c r="F5" s="103" t="s">
        <v>14</v>
      </c>
      <c r="G5" s="105" t="s">
        <v>15</v>
      </c>
      <c r="H5" s="106" t="s">
        <v>5</v>
      </c>
      <c r="I5" s="107" t="s">
        <v>6</v>
      </c>
      <c r="J5" s="108" t="s">
        <v>21</v>
      </c>
      <c r="K5" s="109" t="s">
        <v>12</v>
      </c>
      <c r="L5" s="109" t="s">
        <v>20</v>
      </c>
      <c r="M5" s="109" t="s">
        <v>7</v>
      </c>
      <c r="N5" s="109" t="s">
        <v>22</v>
      </c>
      <c r="O5" s="105" t="s">
        <v>8</v>
      </c>
      <c r="P5" s="96"/>
      <c r="Q5" s="96" t="s">
        <v>25</v>
      </c>
      <c r="R5" s="96" t="s">
        <v>6</v>
      </c>
      <c r="S5" s="96" t="s">
        <v>13</v>
      </c>
      <c r="T5" s="96" t="s">
        <v>56</v>
      </c>
      <c r="U5" s="96" t="s">
        <v>10</v>
      </c>
      <c r="V5" s="12" t="s">
        <v>11</v>
      </c>
    </row>
    <row r="6" spans="1:62" ht="15" customHeight="1" x14ac:dyDescent="0.25">
      <c r="B6" s="23"/>
      <c r="C6" s="24"/>
      <c r="D6" s="24"/>
      <c r="E6" s="58"/>
      <c r="F6" s="54"/>
      <c r="G6" s="53"/>
      <c r="H6" s="26"/>
      <c r="I6" s="34"/>
      <c r="J6" s="27">
        <v>0.01</v>
      </c>
      <c r="K6" s="28">
        <v>0.05</v>
      </c>
      <c r="L6" s="28">
        <v>0</v>
      </c>
      <c r="M6" s="29"/>
      <c r="N6" s="29"/>
      <c r="O6" s="53"/>
      <c r="P6" s="97"/>
      <c r="Q6" s="24"/>
      <c r="R6" s="24"/>
      <c r="S6" s="98">
        <v>0.01</v>
      </c>
      <c r="T6" s="98"/>
      <c r="U6" s="24"/>
      <c r="V6" s="29"/>
    </row>
    <row r="7" spans="1:62" s="63" customFormat="1" ht="15" customHeight="1" x14ac:dyDescent="0.25">
      <c r="B7" s="81"/>
      <c r="C7" s="82"/>
      <c r="D7" s="81"/>
      <c r="E7" s="68"/>
      <c r="F7" s="68"/>
      <c r="G7" s="83"/>
      <c r="H7" s="69"/>
      <c r="I7" s="70"/>
      <c r="J7" s="84"/>
      <c r="K7" s="85"/>
      <c r="L7" s="85"/>
      <c r="M7" s="72"/>
      <c r="N7" s="72"/>
      <c r="O7" s="83"/>
      <c r="P7" s="99">
        <f>A8</f>
        <v>60636</v>
      </c>
      <c r="Q7" s="82"/>
      <c r="R7" s="82"/>
      <c r="S7" s="100"/>
      <c r="T7" s="100"/>
      <c r="U7" s="82"/>
      <c r="V7" s="72"/>
      <c r="W7" s="14"/>
      <c r="X7" s="14"/>
      <c r="Y7" s="14"/>
      <c r="Z7" s="14"/>
      <c r="AA7" s="14"/>
      <c r="AB7" s="14"/>
      <c r="AC7" s="14"/>
      <c r="AD7" s="14"/>
      <c r="AE7" s="14"/>
      <c r="AF7" s="14"/>
      <c r="AG7" s="14"/>
      <c r="AH7" s="14"/>
      <c r="AI7" s="14"/>
      <c r="AJ7" s="14"/>
      <c r="AK7" s="14"/>
      <c r="AL7" s="14"/>
      <c r="AM7" s="14"/>
      <c r="AN7" s="14"/>
      <c r="AO7" s="14"/>
      <c r="AP7" s="14"/>
      <c r="AQ7" s="14"/>
      <c r="AR7" s="14"/>
      <c r="AS7" s="14"/>
      <c r="AT7" s="14"/>
      <c r="AU7" s="14"/>
      <c r="AV7" s="14"/>
      <c r="AW7" s="14"/>
      <c r="AX7" s="14"/>
      <c r="AY7" s="14"/>
      <c r="AZ7" s="14"/>
      <c r="BA7" s="14"/>
      <c r="BB7" s="14"/>
      <c r="BC7" s="14"/>
      <c r="BD7" s="14"/>
      <c r="BE7" s="14"/>
      <c r="BF7" s="14"/>
      <c r="BG7" s="14"/>
      <c r="BH7" s="14"/>
      <c r="BI7" s="14"/>
      <c r="BJ7" s="14"/>
    </row>
    <row r="8" spans="1:62" ht="28.5" x14ac:dyDescent="0.25">
      <c r="A8" s="77">
        <v>60636</v>
      </c>
      <c r="B8" s="6" t="s">
        <v>42</v>
      </c>
      <c r="C8" s="8"/>
      <c r="D8" s="62"/>
      <c r="E8" s="40"/>
      <c r="F8" s="40"/>
      <c r="G8" s="54">
        <f>E8-F8</f>
        <v>0</v>
      </c>
      <c r="H8" s="26">
        <f>ROUND(G8*18%,0)</f>
        <v>0</v>
      </c>
      <c r="I8" s="34">
        <f>G8+H8</f>
        <v>0</v>
      </c>
      <c r="J8" s="34">
        <f>ROUND(G8*$J$6,0)</f>
        <v>0</v>
      </c>
      <c r="K8" s="29">
        <f>ROUND(G8*10%,0)</f>
        <v>0</v>
      </c>
      <c r="L8" s="29">
        <f>ROUND(G8*L6,0)</f>
        <v>0</v>
      </c>
      <c r="M8" s="29">
        <f>H8</f>
        <v>0</v>
      </c>
      <c r="N8" s="29">
        <v>0</v>
      </c>
      <c r="O8" s="53">
        <f>ROUND(I8-SUM(J8:N8),)</f>
        <v>0</v>
      </c>
      <c r="P8" s="97"/>
      <c r="Q8" s="24">
        <v>2598750</v>
      </c>
      <c r="R8" s="24">
        <v>1000000</v>
      </c>
      <c r="S8" s="24">
        <f>R8*2%</f>
        <v>20000</v>
      </c>
      <c r="T8" s="24">
        <f>Q8-SUM(R8:R9,0)</f>
        <v>598750</v>
      </c>
      <c r="U8" s="24">
        <f>R8-S8</f>
        <v>980000</v>
      </c>
      <c r="V8" s="36" t="s">
        <v>34</v>
      </c>
    </row>
    <row r="9" spans="1:62" ht="15" customHeight="1" x14ac:dyDescent="0.25">
      <c r="A9" s="77"/>
      <c r="B9" s="6"/>
      <c r="C9" s="8"/>
      <c r="D9" s="62"/>
      <c r="E9" s="40"/>
      <c r="F9" s="40"/>
      <c r="G9" s="54"/>
      <c r="H9" s="26"/>
      <c r="I9" s="34"/>
      <c r="J9" s="34"/>
      <c r="K9" s="29"/>
      <c r="L9" s="29"/>
      <c r="M9" s="29"/>
      <c r="N9" s="29"/>
      <c r="O9" s="53"/>
      <c r="P9" s="97"/>
      <c r="Q9" s="24"/>
      <c r="R9" s="24">
        <v>1000000</v>
      </c>
      <c r="S9" s="24">
        <f t="shared" ref="S9" si="0">R9*2%</f>
        <v>20000</v>
      </c>
      <c r="T9" s="24"/>
      <c r="U9" s="24">
        <f>R9-S9</f>
        <v>980000</v>
      </c>
      <c r="V9" s="15" t="s">
        <v>49</v>
      </c>
    </row>
    <row r="10" spans="1:62" ht="15" customHeight="1" x14ac:dyDescent="0.25">
      <c r="A10" s="77"/>
      <c r="B10" s="6"/>
      <c r="C10" s="8"/>
      <c r="D10" s="62"/>
      <c r="E10" s="40"/>
      <c r="F10" s="40"/>
      <c r="G10" s="54"/>
      <c r="H10" s="26"/>
      <c r="I10" s="34"/>
      <c r="J10" s="34"/>
      <c r="K10" s="29"/>
      <c r="L10" s="29"/>
      <c r="M10" s="29"/>
      <c r="N10" s="29"/>
      <c r="O10" s="53"/>
      <c r="P10" s="97"/>
      <c r="Q10" s="24"/>
      <c r="R10" s="24"/>
      <c r="S10" s="24"/>
      <c r="T10" s="24"/>
      <c r="U10" s="24"/>
      <c r="V10" s="15"/>
    </row>
    <row r="11" spans="1:62" ht="15" customHeight="1" x14ac:dyDescent="0.15">
      <c r="B11" s="6"/>
      <c r="C11" s="8"/>
      <c r="D11" s="62"/>
      <c r="E11" s="40"/>
      <c r="F11" s="40"/>
      <c r="G11" s="54"/>
      <c r="H11" s="26"/>
      <c r="I11" s="34"/>
      <c r="J11" s="34"/>
      <c r="K11" s="29"/>
      <c r="L11" s="29"/>
      <c r="M11" s="29"/>
      <c r="N11" s="29"/>
      <c r="O11" s="53"/>
      <c r="P11" s="97"/>
      <c r="Q11" s="24"/>
      <c r="R11" s="24"/>
      <c r="S11" s="24"/>
      <c r="T11" s="24"/>
      <c r="U11" s="24"/>
      <c r="V11" s="91"/>
    </row>
    <row r="12" spans="1:62" ht="15" customHeight="1" x14ac:dyDescent="0.25">
      <c r="A12" s="63"/>
      <c r="B12" s="81"/>
      <c r="C12" s="82"/>
      <c r="D12" s="81"/>
      <c r="E12" s="68"/>
      <c r="F12" s="68"/>
      <c r="G12" s="83"/>
      <c r="H12" s="69"/>
      <c r="I12" s="70"/>
      <c r="J12" s="84"/>
      <c r="K12" s="85"/>
      <c r="L12" s="85"/>
      <c r="M12" s="72"/>
      <c r="N12" s="72"/>
      <c r="O12" s="83"/>
      <c r="P12" s="99">
        <f>A13</f>
        <v>60638</v>
      </c>
      <c r="Q12" s="82"/>
      <c r="R12" s="82"/>
      <c r="S12" s="100"/>
      <c r="T12" s="100"/>
      <c r="U12" s="82"/>
      <c r="V12" s="72"/>
    </row>
    <row r="13" spans="1:62" ht="15" customHeight="1" x14ac:dyDescent="0.25">
      <c r="A13" s="77">
        <v>60638</v>
      </c>
      <c r="B13" s="180" t="s">
        <v>47</v>
      </c>
      <c r="C13" s="8"/>
      <c r="D13" s="62"/>
      <c r="E13" s="40"/>
      <c r="F13" s="40"/>
      <c r="G13" s="54">
        <f>E13-F13</f>
        <v>0</v>
      </c>
      <c r="H13" s="26">
        <f>ROUND(G13*18%,0)</f>
        <v>0</v>
      </c>
      <c r="I13" s="34">
        <f>G13+H13</f>
        <v>0</v>
      </c>
      <c r="J13" s="34">
        <f>ROUND(G13*$J$6,0)</f>
        <v>0</v>
      </c>
      <c r="K13" s="29">
        <f>ROUND(G13*10%,0)</f>
        <v>0</v>
      </c>
      <c r="L13" s="29">
        <f>ROUND(G13*L11,0)</f>
        <v>0</v>
      </c>
      <c r="M13" s="29">
        <f>H13</f>
        <v>0</v>
      </c>
      <c r="N13" s="29">
        <v>0</v>
      </c>
      <c r="O13" s="53">
        <f>ROUND(I13-SUM(J13:N13),)</f>
        <v>0</v>
      </c>
      <c r="P13" s="97"/>
      <c r="Q13" s="24">
        <v>2598750</v>
      </c>
      <c r="R13" s="24">
        <v>1000000</v>
      </c>
      <c r="S13" s="24">
        <f>R13*2%</f>
        <v>20000</v>
      </c>
      <c r="T13" s="24">
        <f>Q13-SUM(R13:R14,0)</f>
        <v>598750</v>
      </c>
      <c r="U13" s="24">
        <f>R13-S13</f>
        <v>980000</v>
      </c>
      <c r="V13" s="36" t="s">
        <v>33</v>
      </c>
    </row>
    <row r="14" spans="1:62" ht="15" customHeight="1" x14ac:dyDescent="0.25">
      <c r="A14" s="77"/>
      <c r="B14" s="181"/>
      <c r="C14" s="8"/>
      <c r="D14" s="62"/>
      <c r="E14" s="40"/>
      <c r="F14" s="40"/>
      <c r="G14" s="54"/>
      <c r="H14" s="26"/>
      <c r="I14" s="34"/>
      <c r="J14" s="34"/>
      <c r="K14" s="29"/>
      <c r="L14" s="29"/>
      <c r="M14" s="29"/>
      <c r="N14" s="29"/>
      <c r="O14" s="53"/>
      <c r="P14" s="97"/>
      <c r="Q14" s="24"/>
      <c r="R14" s="24">
        <v>1000000</v>
      </c>
      <c r="S14" s="24">
        <f t="shared" ref="S14:S15" si="1">R14*2%</f>
        <v>20000</v>
      </c>
      <c r="T14" s="24"/>
      <c r="U14" s="24">
        <f t="shared" ref="U14:U15" si="2">R14-S14</f>
        <v>980000</v>
      </c>
      <c r="V14" s="36" t="s">
        <v>48</v>
      </c>
    </row>
    <row r="15" spans="1:62" ht="15" customHeight="1" x14ac:dyDescent="0.25">
      <c r="A15" s="77"/>
      <c r="B15" s="6"/>
      <c r="C15" s="8"/>
      <c r="D15" s="62"/>
      <c r="E15" s="40"/>
      <c r="F15" s="40"/>
      <c r="G15" s="54"/>
      <c r="H15" s="26"/>
      <c r="I15" s="34"/>
      <c r="J15" s="34"/>
      <c r="K15" s="29"/>
      <c r="L15" s="29"/>
      <c r="M15" s="29"/>
      <c r="N15" s="29"/>
      <c r="O15" s="53"/>
      <c r="P15" s="97"/>
      <c r="Q15" s="24"/>
      <c r="R15" s="24"/>
      <c r="S15" s="24">
        <f t="shared" si="1"/>
        <v>0</v>
      </c>
      <c r="T15" s="24"/>
      <c r="U15" s="24">
        <f t="shared" si="2"/>
        <v>0</v>
      </c>
      <c r="V15" s="36"/>
    </row>
    <row r="16" spans="1:62" ht="15" customHeight="1" x14ac:dyDescent="0.15">
      <c r="B16" s="6"/>
      <c r="C16" s="8"/>
      <c r="D16" s="62"/>
      <c r="E16" s="40"/>
      <c r="F16" s="40"/>
      <c r="G16" s="54"/>
      <c r="H16" s="26"/>
      <c r="I16" s="34"/>
      <c r="J16" s="34"/>
      <c r="K16" s="29"/>
      <c r="L16" s="29"/>
      <c r="M16" s="29"/>
      <c r="N16" s="29"/>
      <c r="O16" s="53"/>
      <c r="P16" s="97"/>
      <c r="Q16" s="24"/>
      <c r="R16" s="24"/>
      <c r="S16" s="24"/>
      <c r="T16" s="24"/>
      <c r="U16" s="24"/>
      <c r="V16" s="91"/>
    </row>
    <row r="17" spans="1:62" ht="15" customHeight="1" x14ac:dyDescent="0.15">
      <c r="B17" s="6"/>
      <c r="C17" s="8"/>
      <c r="D17" s="62"/>
      <c r="E17" s="40"/>
      <c r="F17" s="40"/>
      <c r="G17" s="54"/>
      <c r="H17" s="26"/>
      <c r="I17" s="34"/>
      <c r="J17" s="34"/>
      <c r="K17" s="29"/>
      <c r="L17" s="29"/>
      <c r="M17" s="29"/>
      <c r="N17" s="29"/>
      <c r="O17" s="53"/>
      <c r="P17" s="97"/>
      <c r="Q17" s="24"/>
      <c r="R17" s="24"/>
      <c r="S17" s="24"/>
      <c r="T17" s="24"/>
      <c r="U17" s="24"/>
      <c r="V17" s="91"/>
    </row>
    <row r="18" spans="1:62" s="63" customFormat="1" ht="15" customHeight="1" x14ac:dyDescent="0.25">
      <c r="B18" s="64"/>
      <c r="C18" s="65"/>
      <c r="D18" s="66"/>
      <c r="E18" s="67"/>
      <c r="F18" s="67">
        <v>0</v>
      </c>
      <c r="G18" s="68">
        <f>E18-F18</f>
        <v>0</v>
      </c>
      <c r="H18" s="69">
        <f>G18*18%</f>
        <v>0</v>
      </c>
      <c r="I18" s="70">
        <f>G18+H18</f>
        <v>0</v>
      </c>
      <c r="J18" s="70">
        <f>G18*$J$6</f>
        <v>0</v>
      </c>
      <c r="K18" s="71"/>
      <c r="L18" s="71"/>
      <c r="M18" s="71"/>
      <c r="N18" s="72"/>
      <c r="O18" s="83">
        <f>ROUND(I18-SUM(J18:M18),)</f>
        <v>0</v>
      </c>
      <c r="P18" s="99">
        <f>A19</f>
        <v>60639</v>
      </c>
      <c r="Q18" s="82"/>
      <c r="R18" s="82"/>
      <c r="S18" s="82">
        <v>0</v>
      </c>
      <c r="T18" s="82"/>
      <c r="U18" s="82"/>
      <c r="V18" s="76"/>
      <c r="W18" s="14"/>
      <c r="X18" s="14"/>
      <c r="Y18" s="14"/>
      <c r="Z18" s="14"/>
      <c r="AA18" s="14"/>
      <c r="AB18" s="14"/>
      <c r="AC18" s="14"/>
      <c r="AD18" s="14"/>
      <c r="AE18" s="14"/>
      <c r="AF18" s="14"/>
      <c r="AG18" s="14"/>
      <c r="AH18" s="14"/>
      <c r="AI18" s="14"/>
      <c r="AJ18" s="14"/>
      <c r="AK18" s="14"/>
      <c r="AL18" s="14"/>
      <c r="AM18" s="14"/>
      <c r="AN18" s="14"/>
      <c r="AO18" s="14"/>
      <c r="AP18" s="14"/>
      <c r="AQ18" s="14"/>
      <c r="AR18" s="14"/>
      <c r="AS18" s="14"/>
      <c r="AT18" s="14"/>
      <c r="AU18" s="14"/>
      <c r="AV18" s="14"/>
      <c r="AW18" s="14"/>
      <c r="AX18" s="14"/>
      <c r="AY18" s="14"/>
      <c r="AZ18" s="14"/>
      <c r="BA18" s="14"/>
      <c r="BB18" s="14"/>
      <c r="BC18" s="14"/>
      <c r="BD18" s="14"/>
      <c r="BE18" s="14"/>
      <c r="BF18" s="14"/>
      <c r="BG18" s="14"/>
      <c r="BH18" s="14"/>
      <c r="BI18" s="14"/>
      <c r="BJ18" s="14"/>
    </row>
    <row r="19" spans="1:62" x14ac:dyDescent="0.25">
      <c r="A19" s="77">
        <v>60639</v>
      </c>
      <c r="B19" s="6" t="s">
        <v>41</v>
      </c>
      <c r="C19" s="8"/>
      <c r="D19" s="62"/>
      <c r="E19" s="40"/>
      <c r="F19" s="40"/>
      <c r="G19" s="54"/>
      <c r="H19" s="26"/>
      <c r="I19" s="34"/>
      <c r="J19" s="34"/>
      <c r="K19" s="29"/>
      <c r="L19" s="29"/>
      <c r="M19" s="29"/>
      <c r="N19" s="29"/>
      <c r="O19" s="53"/>
      <c r="P19" s="97"/>
      <c r="Q19" s="24">
        <v>2250000</v>
      </c>
      <c r="R19" s="24">
        <v>1000000</v>
      </c>
      <c r="S19" s="24">
        <f>R19*2%</f>
        <v>20000</v>
      </c>
      <c r="T19" s="24">
        <f>Q19-SUM(R19:R20,0)</f>
        <v>750000</v>
      </c>
      <c r="U19" s="24">
        <f t="shared" ref="U19:U34" si="3">R19-S19</f>
        <v>980000</v>
      </c>
      <c r="V19" s="36" t="s">
        <v>32</v>
      </c>
    </row>
    <row r="20" spans="1:62" ht="15" customHeight="1" x14ac:dyDescent="0.25">
      <c r="B20" s="6"/>
      <c r="C20" s="8"/>
      <c r="D20" s="62"/>
      <c r="E20" s="40"/>
      <c r="F20" s="40"/>
      <c r="G20" s="54"/>
      <c r="H20" s="26"/>
      <c r="I20" s="34"/>
      <c r="J20" s="34"/>
      <c r="K20" s="29"/>
      <c r="L20" s="29"/>
      <c r="M20" s="29"/>
      <c r="N20" s="29"/>
      <c r="O20" s="53"/>
      <c r="P20" s="97"/>
      <c r="Q20" s="24"/>
      <c r="R20" s="24">
        <v>500000</v>
      </c>
      <c r="S20" s="24">
        <f>R20*2%</f>
        <v>10000</v>
      </c>
      <c r="T20" s="24"/>
      <c r="U20" s="24">
        <f t="shared" si="3"/>
        <v>490000</v>
      </c>
      <c r="V20" s="36" t="s">
        <v>54</v>
      </c>
    </row>
    <row r="21" spans="1:62" ht="15" customHeight="1" x14ac:dyDescent="0.25">
      <c r="B21" s="6"/>
      <c r="C21" s="8"/>
      <c r="D21" s="62"/>
      <c r="E21" s="40"/>
      <c r="F21" s="40"/>
      <c r="G21" s="54"/>
      <c r="H21" s="26"/>
      <c r="I21" s="34"/>
      <c r="J21" s="34"/>
      <c r="K21" s="29"/>
      <c r="L21" s="29"/>
      <c r="M21" s="29"/>
      <c r="N21" s="29"/>
      <c r="O21" s="53"/>
      <c r="P21" s="97"/>
      <c r="Q21" s="24"/>
      <c r="R21" s="24"/>
      <c r="S21" s="24"/>
      <c r="T21" s="24"/>
      <c r="U21" s="24"/>
      <c r="V21" s="36"/>
    </row>
    <row r="22" spans="1:62" ht="15" customHeight="1" x14ac:dyDescent="0.25">
      <c r="B22" s="6"/>
      <c r="C22" s="8"/>
      <c r="D22" s="62"/>
      <c r="E22" s="40"/>
      <c r="F22" s="40"/>
      <c r="G22" s="54"/>
      <c r="H22" s="26"/>
      <c r="I22" s="34"/>
      <c r="J22" s="34"/>
      <c r="K22" s="29"/>
      <c r="L22" s="29"/>
      <c r="M22" s="29"/>
      <c r="N22" s="29"/>
      <c r="O22" s="53"/>
      <c r="P22" s="97"/>
      <c r="Q22" s="24"/>
      <c r="R22" s="24"/>
      <c r="S22" s="24"/>
      <c r="T22" s="24"/>
      <c r="U22" s="24"/>
      <c r="V22" s="36"/>
    </row>
    <row r="23" spans="1:62" s="63" customFormat="1" ht="15" customHeight="1" x14ac:dyDescent="0.25">
      <c r="B23" s="64"/>
      <c r="C23" s="65"/>
      <c r="D23" s="66"/>
      <c r="E23" s="67"/>
      <c r="F23" s="67"/>
      <c r="G23" s="68"/>
      <c r="H23" s="69"/>
      <c r="I23" s="70"/>
      <c r="J23" s="70"/>
      <c r="K23" s="72"/>
      <c r="L23" s="72"/>
      <c r="M23" s="72"/>
      <c r="N23" s="72"/>
      <c r="O23" s="83"/>
      <c r="P23" s="99">
        <f>A24</f>
        <v>60641</v>
      </c>
      <c r="Q23" s="82"/>
      <c r="R23" s="82"/>
      <c r="S23" s="82"/>
      <c r="T23" s="82"/>
      <c r="U23" s="82"/>
      <c r="V23" s="76"/>
      <c r="W23" s="14"/>
      <c r="X23" s="14"/>
      <c r="Y23" s="14"/>
      <c r="Z23" s="14"/>
      <c r="AA23" s="14"/>
      <c r="AB23" s="14"/>
      <c r="AC23" s="14"/>
      <c r="AD23" s="14"/>
      <c r="AE23" s="14"/>
      <c r="AF23" s="14"/>
      <c r="AG23" s="14"/>
      <c r="AH23" s="14"/>
      <c r="AI23" s="14"/>
      <c r="AJ23" s="14"/>
      <c r="AK23" s="14"/>
      <c r="AL23" s="14"/>
      <c r="AM23" s="14"/>
      <c r="AN23" s="14"/>
      <c r="AO23" s="14"/>
      <c r="AP23" s="14"/>
      <c r="AQ23" s="14"/>
      <c r="AR23" s="14"/>
      <c r="AS23" s="14"/>
      <c r="AT23" s="14"/>
      <c r="AU23" s="14"/>
      <c r="AV23" s="14"/>
      <c r="AW23" s="14"/>
      <c r="AX23" s="14"/>
      <c r="AY23" s="14"/>
      <c r="AZ23" s="14"/>
      <c r="BA23" s="14"/>
      <c r="BB23" s="14"/>
      <c r="BC23" s="14"/>
      <c r="BD23" s="14"/>
      <c r="BE23" s="14"/>
      <c r="BF23" s="14"/>
      <c r="BG23" s="14"/>
      <c r="BH23" s="14"/>
      <c r="BI23" s="14"/>
      <c r="BJ23" s="14"/>
    </row>
    <row r="24" spans="1:62" ht="28.5" x14ac:dyDescent="0.25">
      <c r="A24" s="77">
        <v>60641</v>
      </c>
      <c r="B24" s="6" t="s">
        <v>43</v>
      </c>
      <c r="C24" s="8"/>
      <c r="D24" s="62"/>
      <c r="E24" s="40"/>
      <c r="F24" s="40"/>
      <c r="G24" s="54"/>
      <c r="H24" s="26"/>
      <c r="I24" s="34"/>
      <c r="J24" s="34"/>
      <c r="K24" s="29"/>
      <c r="L24" s="29"/>
      <c r="M24" s="29"/>
      <c r="N24" s="29"/>
      <c r="O24" s="53"/>
      <c r="P24" s="97"/>
      <c r="Q24" s="24">
        <v>2598750</v>
      </c>
      <c r="R24" s="24">
        <v>1000000</v>
      </c>
      <c r="S24" s="24">
        <f>R24*2%</f>
        <v>20000</v>
      </c>
      <c r="T24" s="24">
        <f>Q24-SUM(R24:R25,0)</f>
        <v>1098750</v>
      </c>
      <c r="U24" s="24">
        <f t="shared" si="3"/>
        <v>980000</v>
      </c>
      <c r="V24" s="36" t="s">
        <v>31</v>
      </c>
    </row>
    <row r="25" spans="1:62" ht="15" customHeight="1" x14ac:dyDescent="0.25">
      <c r="B25" s="6"/>
      <c r="C25" s="8"/>
      <c r="D25" s="62"/>
      <c r="E25" s="40"/>
      <c r="F25" s="40"/>
      <c r="G25" s="54"/>
      <c r="H25" s="26"/>
      <c r="I25" s="34"/>
      <c r="J25" s="34"/>
      <c r="K25" s="29"/>
      <c r="L25" s="29"/>
      <c r="M25" s="29"/>
      <c r="N25" s="29"/>
      <c r="O25" s="53"/>
      <c r="P25" s="97"/>
      <c r="Q25" s="24"/>
      <c r="R25" s="24">
        <v>500000</v>
      </c>
      <c r="S25" s="24">
        <f>R25*2%</f>
        <v>10000</v>
      </c>
      <c r="T25" s="24"/>
      <c r="U25" s="24">
        <f t="shared" si="3"/>
        <v>490000</v>
      </c>
      <c r="V25" s="36" t="s">
        <v>53</v>
      </c>
    </row>
    <row r="26" spans="1:62" ht="15" customHeight="1" x14ac:dyDescent="0.25">
      <c r="A26" s="63"/>
      <c r="B26" s="64"/>
      <c r="C26" s="65"/>
      <c r="D26" s="66"/>
      <c r="E26" s="67"/>
      <c r="F26" s="67"/>
      <c r="G26" s="68"/>
      <c r="H26" s="69"/>
      <c r="I26" s="70"/>
      <c r="J26" s="70"/>
      <c r="K26" s="72"/>
      <c r="L26" s="72"/>
      <c r="M26" s="72"/>
      <c r="N26" s="72"/>
      <c r="O26" s="83"/>
      <c r="P26" s="99">
        <f>A27</f>
        <v>60642</v>
      </c>
      <c r="Q26" s="82"/>
      <c r="R26" s="82"/>
      <c r="S26" s="82"/>
      <c r="T26" s="82"/>
      <c r="U26" s="82"/>
      <c r="V26" s="76"/>
    </row>
    <row r="27" spans="1:62" ht="29.25" customHeight="1" x14ac:dyDescent="0.25">
      <c r="A27" s="77">
        <v>60642</v>
      </c>
      <c r="B27" s="6" t="s">
        <v>38</v>
      </c>
      <c r="C27" s="8"/>
      <c r="D27" s="62"/>
      <c r="E27" s="40"/>
      <c r="F27" s="40"/>
      <c r="G27" s="54"/>
      <c r="H27" s="26"/>
      <c r="I27" s="34"/>
      <c r="J27" s="34"/>
      <c r="K27" s="29"/>
      <c r="L27" s="29"/>
      <c r="M27" s="29"/>
      <c r="N27" s="29"/>
      <c r="O27" s="53"/>
      <c r="P27" s="97"/>
      <c r="Q27" s="24">
        <v>2250000</v>
      </c>
      <c r="R27" s="24">
        <v>1500000</v>
      </c>
      <c r="S27" s="24">
        <f>R27*2%</f>
        <v>30000</v>
      </c>
      <c r="T27" s="24">
        <f>Q27-SUM(R27:R29,0)</f>
        <v>750000</v>
      </c>
      <c r="U27" s="24">
        <f t="shared" ref="U27" si="4">R27-S27</f>
        <v>1470000</v>
      </c>
      <c r="V27" s="36" t="s">
        <v>35</v>
      </c>
    </row>
    <row r="28" spans="1:62" ht="15" customHeight="1" x14ac:dyDescent="0.25">
      <c r="B28" s="6"/>
      <c r="C28" s="8"/>
      <c r="D28" s="62"/>
      <c r="E28" s="40"/>
      <c r="F28" s="40"/>
      <c r="G28" s="54"/>
      <c r="H28" s="26"/>
      <c r="I28" s="34"/>
      <c r="J28" s="34"/>
      <c r="K28" s="29"/>
      <c r="L28" s="29"/>
      <c r="M28" s="29"/>
      <c r="N28" s="29"/>
      <c r="O28" s="53"/>
      <c r="P28" s="97"/>
      <c r="Q28" s="24"/>
      <c r="R28" s="24"/>
      <c r="S28" s="24"/>
      <c r="T28" s="24"/>
      <c r="U28" s="24"/>
      <c r="V28" s="36"/>
    </row>
    <row r="29" spans="1:62" ht="15" customHeight="1" x14ac:dyDescent="0.25">
      <c r="B29" s="6"/>
      <c r="C29" s="8"/>
      <c r="D29" s="62"/>
      <c r="E29" s="40"/>
      <c r="F29" s="40"/>
      <c r="G29" s="54"/>
      <c r="H29" s="26"/>
      <c r="I29" s="34"/>
      <c r="J29" s="34"/>
      <c r="K29" s="29"/>
      <c r="L29" s="29"/>
      <c r="M29" s="29"/>
      <c r="N29" s="29"/>
      <c r="O29" s="53"/>
      <c r="P29" s="97"/>
      <c r="Q29" s="24"/>
      <c r="R29" s="24"/>
      <c r="S29" s="24"/>
      <c r="T29" s="24"/>
      <c r="U29" s="24"/>
      <c r="V29" s="36"/>
    </row>
    <row r="30" spans="1:62" ht="15" customHeight="1" x14ac:dyDescent="0.25">
      <c r="B30" s="6"/>
      <c r="C30" s="8"/>
      <c r="D30" s="62"/>
      <c r="E30" s="40"/>
      <c r="F30" s="40"/>
      <c r="G30" s="54"/>
      <c r="H30" s="26"/>
      <c r="I30" s="34"/>
      <c r="J30" s="34"/>
      <c r="K30" s="29"/>
      <c r="L30" s="29"/>
      <c r="M30" s="29"/>
      <c r="N30" s="29"/>
      <c r="O30" s="53"/>
      <c r="P30" s="97"/>
      <c r="Q30" s="24"/>
      <c r="R30" s="24"/>
      <c r="S30" s="24"/>
      <c r="T30" s="24"/>
      <c r="U30" s="24"/>
      <c r="V30" s="36"/>
    </row>
    <row r="31" spans="1:62" s="63" customFormat="1" ht="15" customHeight="1" x14ac:dyDescent="0.25">
      <c r="B31" s="64"/>
      <c r="C31" s="65"/>
      <c r="D31" s="66"/>
      <c r="E31" s="67"/>
      <c r="F31" s="67"/>
      <c r="G31" s="68"/>
      <c r="H31" s="69"/>
      <c r="I31" s="70"/>
      <c r="J31" s="70"/>
      <c r="K31" s="72"/>
      <c r="L31" s="72"/>
      <c r="M31" s="72"/>
      <c r="N31" s="72"/>
      <c r="O31" s="83"/>
      <c r="P31" s="99">
        <f>A32</f>
        <v>60643</v>
      </c>
      <c r="Q31" s="82"/>
      <c r="R31" s="82"/>
      <c r="S31" s="82"/>
      <c r="T31" s="82"/>
      <c r="U31" s="82"/>
      <c r="V31" s="76"/>
      <c r="W31" s="14"/>
      <c r="X31" s="14"/>
      <c r="Y31" s="14"/>
      <c r="Z31" s="14"/>
      <c r="AA31" s="14"/>
      <c r="AB31" s="14"/>
      <c r="AC31" s="14"/>
      <c r="AD31" s="14"/>
      <c r="AE31" s="14"/>
      <c r="AF31" s="14"/>
      <c r="AG31" s="14"/>
      <c r="AH31" s="14"/>
      <c r="AI31" s="14"/>
      <c r="AJ31" s="14"/>
      <c r="AK31" s="14"/>
      <c r="AL31" s="14"/>
      <c r="AM31" s="14"/>
      <c r="AN31" s="14"/>
      <c r="AO31" s="14"/>
      <c r="AP31" s="14"/>
      <c r="AQ31" s="14"/>
      <c r="AR31" s="14"/>
      <c r="AS31" s="14"/>
      <c r="AT31" s="14"/>
      <c r="AU31" s="14"/>
      <c r="AV31" s="14"/>
      <c r="AW31" s="14"/>
      <c r="AX31" s="14"/>
      <c r="AY31" s="14"/>
      <c r="AZ31" s="14"/>
      <c r="BA31" s="14"/>
      <c r="BB31" s="14"/>
      <c r="BC31" s="14"/>
      <c r="BD31" s="14"/>
      <c r="BE31" s="14"/>
      <c r="BF31" s="14"/>
      <c r="BG31" s="14"/>
      <c r="BH31" s="14"/>
      <c r="BI31" s="14"/>
      <c r="BJ31" s="14"/>
    </row>
    <row r="32" spans="1:62" ht="27.75" customHeight="1" x14ac:dyDescent="0.25">
      <c r="A32" s="77">
        <v>60643</v>
      </c>
      <c r="B32" s="6" t="s">
        <v>39</v>
      </c>
      <c r="C32" s="8"/>
      <c r="D32" s="62"/>
      <c r="E32" s="40"/>
      <c r="F32" s="40"/>
      <c r="G32" s="54"/>
      <c r="H32" s="26"/>
      <c r="I32" s="34"/>
      <c r="J32" s="34"/>
      <c r="K32" s="29"/>
      <c r="L32" s="29"/>
      <c r="M32" s="29"/>
      <c r="N32" s="29"/>
      <c r="O32" s="53"/>
      <c r="P32" s="97"/>
      <c r="Q32" s="24">
        <v>2475000</v>
      </c>
      <c r="R32" s="24">
        <v>500000</v>
      </c>
      <c r="S32" s="24">
        <f>R32*2%</f>
        <v>10000</v>
      </c>
      <c r="T32" s="24">
        <f>Q32-SUM(R32:R34,0)</f>
        <v>475000</v>
      </c>
      <c r="U32" s="24">
        <f t="shared" si="3"/>
        <v>490000</v>
      </c>
      <c r="V32" s="36" t="s">
        <v>30</v>
      </c>
    </row>
    <row r="33" spans="1:62" ht="15" customHeight="1" x14ac:dyDescent="0.25">
      <c r="B33" s="6"/>
      <c r="C33" s="8"/>
      <c r="D33" s="62"/>
      <c r="E33" s="40"/>
      <c r="F33" s="40"/>
      <c r="G33" s="54"/>
      <c r="H33" s="26"/>
      <c r="I33" s="34"/>
      <c r="J33" s="34"/>
      <c r="K33" s="29"/>
      <c r="L33" s="29"/>
      <c r="M33" s="29"/>
      <c r="N33" s="29"/>
      <c r="O33" s="53"/>
      <c r="P33" s="97"/>
      <c r="Q33" s="24"/>
      <c r="R33" s="24">
        <v>1000000</v>
      </c>
      <c r="S33" s="24">
        <f>R33*2%</f>
        <v>20000</v>
      </c>
      <c r="T33" s="24"/>
      <c r="U33" s="24">
        <f t="shared" si="3"/>
        <v>980000</v>
      </c>
      <c r="V33" s="36" t="s">
        <v>36</v>
      </c>
    </row>
    <row r="34" spans="1:62" ht="15" customHeight="1" x14ac:dyDescent="0.25">
      <c r="B34" s="6"/>
      <c r="C34" s="8"/>
      <c r="D34" s="62"/>
      <c r="E34" s="40"/>
      <c r="F34" s="40"/>
      <c r="G34" s="54"/>
      <c r="H34" s="26"/>
      <c r="I34" s="34"/>
      <c r="J34" s="34"/>
      <c r="K34" s="29"/>
      <c r="L34" s="29"/>
      <c r="M34" s="29"/>
      <c r="N34" s="29"/>
      <c r="O34" s="53"/>
      <c r="P34" s="97"/>
      <c r="Q34" s="24"/>
      <c r="R34" s="24">
        <v>500000</v>
      </c>
      <c r="S34" s="24">
        <f>R34*2%</f>
        <v>10000</v>
      </c>
      <c r="T34" s="24"/>
      <c r="U34" s="24">
        <f t="shared" si="3"/>
        <v>490000</v>
      </c>
      <c r="V34" s="36" t="s">
        <v>55</v>
      </c>
    </row>
    <row r="35" spans="1:62" ht="15" customHeight="1" x14ac:dyDescent="0.25">
      <c r="B35" s="6"/>
      <c r="C35" s="8"/>
      <c r="D35" s="62"/>
      <c r="E35" s="40"/>
      <c r="F35" s="40"/>
      <c r="G35" s="54"/>
      <c r="H35" s="26"/>
      <c r="I35" s="34"/>
      <c r="J35" s="34"/>
      <c r="K35" s="29"/>
      <c r="L35" s="29"/>
      <c r="M35" s="29"/>
      <c r="N35" s="29"/>
      <c r="O35" s="53"/>
      <c r="P35" s="97"/>
      <c r="Q35" s="24"/>
      <c r="R35" s="24"/>
      <c r="S35" s="24"/>
      <c r="T35" s="24"/>
      <c r="U35" s="24"/>
      <c r="V35" s="36"/>
    </row>
    <row r="36" spans="1:62" ht="15" customHeight="1" x14ac:dyDescent="0.15">
      <c r="B36" s="6"/>
      <c r="C36" s="8"/>
      <c r="D36" s="62"/>
      <c r="E36" s="40"/>
      <c r="F36" s="40"/>
      <c r="G36" s="54"/>
      <c r="H36" s="26"/>
      <c r="I36" s="34"/>
      <c r="J36" s="34"/>
      <c r="K36" s="29"/>
      <c r="L36" s="29"/>
      <c r="M36" s="29"/>
      <c r="N36" s="29"/>
      <c r="O36" s="53"/>
      <c r="P36" s="97"/>
      <c r="Q36" s="24"/>
      <c r="R36" s="24"/>
      <c r="S36" s="24"/>
      <c r="T36" s="24"/>
      <c r="U36" s="24"/>
      <c r="V36" s="91"/>
    </row>
    <row r="37" spans="1:62" ht="15" customHeight="1" x14ac:dyDescent="0.15">
      <c r="B37" s="6"/>
      <c r="C37" s="8"/>
      <c r="D37" s="62"/>
      <c r="E37" s="40"/>
      <c r="F37" s="40"/>
      <c r="G37" s="54"/>
      <c r="H37" s="26"/>
      <c r="I37" s="34"/>
      <c r="J37" s="34"/>
      <c r="K37" s="29"/>
      <c r="L37" s="29"/>
      <c r="M37" s="29"/>
      <c r="N37" s="29"/>
      <c r="O37" s="53"/>
      <c r="P37" s="97"/>
      <c r="Q37" s="24"/>
      <c r="R37" s="24"/>
      <c r="S37" s="24"/>
      <c r="T37" s="24"/>
      <c r="U37" s="24"/>
      <c r="V37" s="91"/>
    </row>
    <row r="38" spans="1:62" s="63" customFormat="1" ht="15" customHeight="1" x14ac:dyDescent="0.25">
      <c r="B38" s="64"/>
      <c r="C38" s="65"/>
      <c r="D38" s="66"/>
      <c r="E38" s="67"/>
      <c r="F38" s="67"/>
      <c r="G38" s="68"/>
      <c r="H38" s="69"/>
      <c r="I38" s="70"/>
      <c r="J38" s="70"/>
      <c r="K38" s="72"/>
      <c r="L38" s="72"/>
      <c r="M38" s="72"/>
      <c r="N38" s="72"/>
      <c r="O38" s="83"/>
      <c r="P38" s="99">
        <f>A39</f>
        <v>60644</v>
      </c>
      <c r="Q38" s="82"/>
      <c r="R38" s="82"/>
      <c r="S38" s="82"/>
      <c r="T38" s="82"/>
      <c r="U38" s="82"/>
      <c r="V38" s="76"/>
      <c r="W38" s="14"/>
      <c r="X38" s="14"/>
      <c r="Y38" s="14"/>
      <c r="Z38" s="14"/>
      <c r="AA38" s="14"/>
      <c r="AB38" s="14"/>
      <c r="AC38" s="14"/>
      <c r="AD38" s="14"/>
      <c r="AE38" s="14"/>
      <c r="AF38" s="14"/>
      <c r="AG38" s="14"/>
      <c r="AH38" s="14"/>
      <c r="AI38" s="14"/>
      <c r="AJ38" s="14"/>
      <c r="AK38" s="14"/>
      <c r="AL38" s="14"/>
      <c r="AM38" s="14"/>
      <c r="AN38" s="14"/>
      <c r="AO38" s="14"/>
      <c r="AP38" s="14"/>
      <c r="AQ38" s="14"/>
      <c r="AR38" s="14"/>
      <c r="AS38" s="14"/>
      <c r="AT38" s="14"/>
      <c r="AU38" s="14"/>
      <c r="AV38" s="14"/>
      <c r="AW38" s="14"/>
      <c r="AX38" s="14"/>
      <c r="AY38" s="14"/>
      <c r="AZ38" s="14"/>
      <c r="BA38" s="14"/>
      <c r="BB38" s="14"/>
      <c r="BC38" s="14"/>
      <c r="BD38" s="14"/>
      <c r="BE38" s="14"/>
      <c r="BF38" s="14"/>
      <c r="BG38" s="14"/>
      <c r="BH38" s="14"/>
      <c r="BI38" s="14"/>
      <c r="BJ38" s="14"/>
    </row>
    <row r="39" spans="1:62" ht="28.5" x14ac:dyDescent="0.25">
      <c r="A39" s="77">
        <v>60644</v>
      </c>
      <c r="B39" s="6" t="s">
        <v>44</v>
      </c>
      <c r="C39" s="8"/>
      <c r="D39" s="62"/>
      <c r="E39" s="40"/>
      <c r="F39" s="40"/>
      <c r="G39" s="54"/>
      <c r="H39" s="26"/>
      <c r="I39" s="34"/>
      <c r="J39" s="34"/>
      <c r="K39" s="29"/>
      <c r="L39" s="29"/>
      <c r="M39" s="29"/>
      <c r="N39" s="29"/>
      <c r="O39" s="53"/>
      <c r="P39" s="97"/>
      <c r="Q39" s="24">
        <v>2598750</v>
      </c>
      <c r="R39" s="24">
        <v>1000000</v>
      </c>
      <c r="S39" s="24">
        <f>R39*2%</f>
        <v>20000</v>
      </c>
      <c r="T39" s="24">
        <f>Q39-SUM(R39:R41,0)</f>
        <v>1098750</v>
      </c>
      <c r="U39" s="24">
        <f t="shared" ref="U39:U67" si="5">R39-S39</f>
        <v>980000</v>
      </c>
      <c r="V39" s="36" t="s">
        <v>29</v>
      </c>
    </row>
    <row r="40" spans="1:62" ht="15" customHeight="1" x14ac:dyDescent="0.25">
      <c r="B40" s="6"/>
      <c r="C40" s="8"/>
      <c r="D40" s="62"/>
      <c r="E40" s="40"/>
      <c r="F40" s="40"/>
      <c r="G40" s="54"/>
      <c r="H40" s="26"/>
      <c r="I40" s="34"/>
      <c r="J40" s="34"/>
      <c r="K40" s="29"/>
      <c r="L40" s="29"/>
      <c r="M40" s="29"/>
      <c r="N40" s="29"/>
      <c r="O40" s="53"/>
      <c r="P40" s="97"/>
      <c r="Q40" s="24"/>
      <c r="R40" s="24">
        <v>500000</v>
      </c>
      <c r="S40" s="24">
        <f>R40*2%</f>
        <v>10000</v>
      </c>
      <c r="T40" s="24"/>
      <c r="U40" s="24">
        <f t="shared" si="5"/>
        <v>490000</v>
      </c>
      <c r="V40" s="36" t="s">
        <v>52</v>
      </c>
    </row>
    <row r="41" spans="1:62" ht="15" customHeight="1" x14ac:dyDescent="0.25">
      <c r="B41" s="6"/>
      <c r="C41" s="8"/>
      <c r="D41" s="62"/>
      <c r="E41" s="40"/>
      <c r="F41" s="40"/>
      <c r="G41" s="54"/>
      <c r="H41" s="26"/>
      <c r="I41" s="34"/>
      <c r="J41" s="34"/>
      <c r="K41" s="29"/>
      <c r="L41" s="29"/>
      <c r="M41" s="29"/>
      <c r="N41" s="29"/>
      <c r="O41" s="53"/>
      <c r="P41" s="97"/>
      <c r="Q41" s="24"/>
      <c r="R41" s="24"/>
      <c r="S41" s="24"/>
      <c r="T41" s="24"/>
      <c r="U41" s="24"/>
      <c r="V41" s="80"/>
    </row>
    <row r="42" spans="1:62" ht="15" customHeight="1" x14ac:dyDescent="0.25">
      <c r="B42" s="6"/>
      <c r="C42" s="8"/>
      <c r="D42" s="62"/>
      <c r="E42" s="40"/>
      <c r="F42" s="40"/>
      <c r="G42" s="54"/>
      <c r="H42" s="26"/>
      <c r="I42" s="34"/>
      <c r="J42" s="34"/>
      <c r="K42" s="29"/>
      <c r="L42" s="29"/>
      <c r="M42" s="29"/>
      <c r="N42" s="29"/>
      <c r="O42" s="53"/>
      <c r="P42" s="97"/>
      <c r="Q42" s="24"/>
      <c r="R42" s="24"/>
      <c r="S42" s="24"/>
      <c r="T42" s="24"/>
      <c r="U42" s="24"/>
      <c r="V42" s="80"/>
    </row>
    <row r="43" spans="1:62" ht="15" customHeight="1" x14ac:dyDescent="0.25">
      <c r="B43" s="6"/>
      <c r="C43" s="8"/>
      <c r="D43" s="62"/>
      <c r="E43" s="40"/>
      <c r="F43" s="40"/>
      <c r="G43" s="54"/>
      <c r="H43" s="26"/>
      <c r="I43" s="34"/>
      <c r="J43" s="34"/>
      <c r="K43" s="29"/>
      <c r="L43" s="29"/>
      <c r="M43" s="29"/>
      <c r="N43" s="29"/>
      <c r="O43" s="53"/>
      <c r="P43" s="97"/>
      <c r="Q43" s="24"/>
      <c r="R43" s="24"/>
      <c r="S43" s="24"/>
      <c r="T43" s="24"/>
      <c r="U43" s="24"/>
      <c r="V43" s="80"/>
    </row>
    <row r="44" spans="1:62" s="63" customFormat="1" ht="15" customHeight="1" x14ac:dyDescent="0.25">
      <c r="B44" s="64"/>
      <c r="C44" s="65"/>
      <c r="D44" s="66"/>
      <c r="E44" s="67"/>
      <c r="F44" s="67"/>
      <c r="G44" s="68"/>
      <c r="H44" s="69"/>
      <c r="I44" s="70"/>
      <c r="J44" s="70"/>
      <c r="K44" s="72"/>
      <c r="L44" s="72"/>
      <c r="M44" s="72"/>
      <c r="N44" s="72"/>
      <c r="O44" s="83"/>
      <c r="P44" s="99">
        <f>A45</f>
        <v>60645</v>
      </c>
      <c r="Q44" s="82"/>
      <c r="R44" s="82"/>
      <c r="S44" s="82"/>
      <c r="T44" s="82"/>
      <c r="U44" s="82"/>
      <c r="V44" s="76"/>
      <c r="W44" s="14"/>
      <c r="X44" s="14"/>
      <c r="Y44" s="14"/>
      <c r="Z44" s="14"/>
      <c r="AA44" s="14"/>
      <c r="AB44" s="14"/>
      <c r="AC44" s="14"/>
      <c r="AD44" s="14"/>
      <c r="AE44" s="14"/>
      <c r="AF44" s="14"/>
      <c r="AG44" s="14"/>
      <c r="AH44" s="14"/>
      <c r="AI44" s="14"/>
      <c r="AJ44" s="14"/>
      <c r="AK44" s="14"/>
      <c r="AL44" s="14"/>
      <c r="AM44" s="14"/>
      <c r="AN44" s="14"/>
      <c r="AO44" s="14"/>
      <c r="AP44" s="14"/>
      <c r="AQ44" s="14"/>
      <c r="AR44" s="14"/>
      <c r="AS44" s="14"/>
      <c r="AT44" s="14"/>
      <c r="AU44" s="14"/>
      <c r="AV44" s="14"/>
      <c r="AW44" s="14"/>
      <c r="AX44" s="14"/>
      <c r="AY44" s="14"/>
      <c r="AZ44" s="14"/>
      <c r="BA44" s="14"/>
      <c r="BB44" s="14"/>
      <c r="BC44" s="14"/>
      <c r="BD44" s="14"/>
      <c r="BE44" s="14"/>
      <c r="BF44" s="14"/>
      <c r="BG44" s="14"/>
      <c r="BH44" s="14"/>
      <c r="BI44" s="14"/>
      <c r="BJ44" s="14"/>
    </row>
    <row r="45" spans="1:62" ht="28.5" x14ac:dyDescent="0.25">
      <c r="A45" s="77">
        <v>60645</v>
      </c>
      <c r="B45" s="6" t="s">
        <v>45</v>
      </c>
      <c r="C45" s="8"/>
      <c r="D45" s="78"/>
      <c r="E45" s="79"/>
      <c r="F45" s="54"/>
      <c r="G45" s="54"/>
      <c r="H45" s="26"/>
      <c r="I45" s="34"/>
      <c r="J45" s="34"/>
      <c r="K45" s="29"/>
      <c r="L45" s="29"/>
      <c r="M45" s="29"/>
      <c r="N45" s="29"/>
      <c r="O45" s="53"/>
      <c r="P45" s="97"/>
      <c r="Q45" s="24">
        <v>2598750</v>
      </c>
      <c r="R45" s="24">
        <v>1000000</v>
      </c>
      <c r="S45" s="24">
        <f>R45*2%</f>
        <v>20000</v>
      </c>
      <c r="T45" s="24">
        <f>Q45-SUM(R45:R47,0)</f>
        <v>1098750</v>
      </c>
      <c r="U45" s="24">
        <f t="shared" si="5"/>
        <v>980000</v>
      </c>
      <c r="V45" s="36" t="s">
        <v>28</v>
      </c>
    </row>
    <row r="46" spans="1:62" ht="15" customHeight="1" x14ac:dyDescent="0.25">
      <c r="B46" s="6"/>
      <c r="C46" s="8"/>
      <c r="D46" s="62"/>
      <c r="E46" s="40"/>
      <c r="F46" s="40"/>
      <c r="G46" s="54"/>
      <c r="H46" s="26"/>
      <c r="I46" s="34"/>
      <c r="J46" s="34"/>
      <c r="K46" s="29"/>
      <c r="L46" s="29"/>
      <c r="M46" s="29"/>
      <c r="N46" s="29"/>
      <c r="O46" s="53"/>
      <c r="P46" s="97"/>
      <c r="Q46" s="24"/>
      <c r="R46" s="24">
        <v>500000</v>
      </c>
      <c r="S46" s="24">
        <f>R46*2%</f>
        <v>10000</v>
      </c>
      <c r="T46" s="24"/>
      <c r="U46" s="24">
        <f t="shared" si="5"/>
        <v>490000</v>
      </c>
      <c r="V46" s="36" t="s">
        <v>51</v>
      </c>
    </row>
    <row r="47" spans="1:62" ht="15" customHeight="1" x14ac:dyDescent="0.25">
      <c r="B47" s="6"/>
      <c r="C47" s="8"/>
      <c r="D47" s="62"/>
      <c r="E47" s="40"/>
      <c r="F47" s="40"/>
      <c r="G47" s="54"/>
      <c r="H47" s="26"/>
      <c r="I47" s="34"/>
      <c r="J47" s="34"/>
      <c r="K47" s="29"/>
      <c r="L47" s="29"/>
      <c r="M47" s="29"/>
      <c r="N47" s="29"/>
      <c r="O47" s="53"/>
      <c r="P47" s="97"/>
      <c r="Q47" s="24"/>
      <c r="R47" s="24"/>
      <c r="S47" s="24"/>
      <c r="T47" s="24"/>
      <c r="U47" s="24"/>
      <c r="V47" s="36"/>
    </row>
    <row r="48" spans="1:62" ht="15" customHeight="1" x14ac:dyDescent="0.25">
      <c r="B48" s="6"/>
      <c r="C48" s="8"/>
      <c r="D48" s="62"/>
      <c r="E48" s="40"/>
      <c r="F48" s="40"/>
      <c r="G48" s="54"/>
      <c r="H48" s="26"/>
      <c r="I48" s="34"/>
      <c r="J48" s="34"/>
      <c r="K48" s="29"/>
      <c r="L48" s="29"/>
      <c r="M48" s="29"/>
      <c r="N48" s="29"/>
      <c r="O48" s="53"/>
      <c r="P48" s="97"/>
      <c r="Q48" s="24"/>
      <c r="R48" s="24"/>
      <c r="S48" s="24"/>
      <c r="T48" s="24"/>
      <c r="U48" s="24"/>
      <c r="V48" s="36"/>
    </row>
    <row r="49" spans="1:62" ht="15" customHeight="1" x14ac:dyDescent="0.25">
      <c r="B49" s="6"/>
      <c r="C49" s="8"/>
      <c r="D49" s="62"/>
      <c r="E49" s="40"/>
      <c r="F49" s="40"/>
      <c r="G49" s="54"/>
      <c r="H49" s="26"/>
      <c r="I49" s="34"/>
      <c r="J49" s="34"/>
      <c r="K49" s="29"/>
      <c r="L49" s="29"/>
      <c r="M49" s="29"/>
      <c r="N49" s="29"/>
      <c r="O49" s="53"/>
      <c r="P49" s="97"/>
      <c r="Q49" s="24"/>
      <c r="R49" s="24"/>
      <c r="S49" s="24"/>
      <c r="T49" s="24"/>
      <c r="U49" s="24"/>
      <c r="V49" s="36"/>
    </row>
    <row r="50" spans="1:62" ht="15" customHeight="1" x14ac:dyDescent="0.25">
      <c r="B50" s="6"/>
      <c r="C50" s="8"/>
      <c r="D50" s="62"/>
      <c r="E50" s="40"/>
      <c r="F50" s="40"/>
      <c r="G50" s="54"/>
      <c r="H50" s="26"/>
      <c r="I50" s="34"/>
      <c r="J50" s="34"/>
      <c r="K50" s="29"/>
      <c r="L50" s="29"/>
      <c r="M50" s="29"/>
      <c r="N50" s="29"/>
      <c r="O50" s="53"/>
      <c r="P50" s="97"/>
      <c r="Q50" s="24"/>
      <c r="R50" s="24"/>
      <c r="S50" s="24"/>
      <c r="T50" s="24"/>
      <c r="U50" s="24"/>
      <c r="V50" s="36"/>
    </row>
    <row r="51" spans="1:62" ht="15" customHeight="1" x14ac:dyDescent="0.25">
      <c r="B51" s="6"/>
      <c r="C51" s="8"/>
      <c r="D51" s="62"/>
      <c r="E51" s="40"/>
      <c r="F51" s="40"/>
      <c r="G51" s="54"/>
      <c r="H51" s="26"/>
      <c r="I51" s="34"/>
      <c r="J51" s="34"/>
      <c r="K51" s="29"/>
      <c r="L51" s="29"/>
      <c r="M51" s="29"/>
      <c r="N51" s="29"/>
      <c r="O51" s="53"/>
      <c r="P51" s="97"/>
      <c r="Q51" s="24"/>
      <c r="R51" s="24"/>
      <c r="S51" s="24"/>
      <c r="T51" s="24"/>
      <c r="U51" s="24"/>
      <c r="V51" s="36"/>
    </row>
    <row r="52" spans="1:62" ht="15" customHeight="1" x14ac:dyDescent="0.25">
      <c r="B52" s="6"/>
      <c r="C52" s="8"/>
      <c r="D52" s="62"/>
      <c r="E52" s="40"/>
      <c r="F52" s="40"/>
      <c r="G52" s="54"/>
      <c r="H52" s="26"/>
      <c r="I52" s="34"/>
      <c r="J52" s="34"/>
      <c r="K52" s="29"/>
      <c r="L52" s="29"/>
      <c r="M52" s="29"/>
      <c r="N52" s="29"/>
      <c r="O52" s="53"/>
      <c r="P52" s="97"/>
      <c r="Q52" s="24"/>
      <c r="R52" s="24"/>
      <c r="S52" s="24"/>
      <c r="T52" s="24"/>
      <c r="U52" s="24"/>
      <c r="V52" s="36"/>
    </row>
    <row r="53" spans="1:62" ht="15" customHeight="1" x14ac:dyDescent="0.25">
      <c r="B53" s="6"/>
      <c r="C53" s="8"/>
      <c r="D53" s="62"/>
      <c r="E53" s="40"/>
      <c r="F53" s="40"/>
      <c r="G53" s="54"/>
      <c r="H53" s="26"/>
      <c r="I53" s="34"/>
      <c r="J53" s="34"/>
      <c r="K53" s="29"/>
      <c r="L53" s="29"/>
      <c r="M53" s="29"/>
      <c r="N53" s="29"/>
      <c r="O53" s="53"/>
      <c r="P53" s="97"/>
      <c r="Q53" s="24"/>
      <c r="R53" s="24"/>
      <c r="S53" s="24"/>
      <c r="T53" s="24"/>
      <c r="U53" s="24"/>
      <c r="V53" s="36"/>
    </row>
    <row r="54" spans="1:62" ht="15" customHeight="1" x14ac:dyDescent="0.25">
      <c r="B54" s="6"/>
      <c r="C54" s="8"/>
      <c r="D54" s="62"/>
      <c r="E54" s="40"/>
      <c r="F54" s="40"/>
      <c r="G54" s="54"/>
      <c r="H54" s="26"/>
      <c r="I54" s="34"/>
      <c r="J54" s="34"/>
      <c r="K54" s="29"/>
      <c r="L54" s="29"/>
      <c r="M54" s="29"/>
      <c r="N54" s="29"/>
      <c r="O54" s="53"/>
      <c r="P54" s="97"/>
      <c r="Q54" s="24"/>
      <c r="R54" s="24"/>
      <c r="S54" s="24"/>
      <c r="T54" s="24"/>
      <c r="U54" s="24"/>
      <c r="V54" s="36"/>
    </row>
    <row r="55" spans="1:62" s="63" customFormat="1" ht="15" customHeight="1" x14ac:dyDescent="0.25">
      <c r="B55" s="64"/>
      <c r="C55" s="65"/>
      <c r="D55" s="66"/>
      <c r="E55" s="67"/>
      <c r="F55" s="67"/>
      <c r="G55" s="68"/>
      <c r="H55" s="69"/>
      <c r="I55" s="70"/>
      <c r="J55" s="70"/>
      <c r="K55" s="72"/>
      <c r="L55" s="72"/>
      <c r="M55" s="72"/>
      <c r="N55" s="72"/>
      <c r="O55" s="83"/>
      <c r="P55" s="99">
        <f>A56</f>
        <v>60646</v>
      </c>
      <c r="Q55" s="82"/>
      <c r="R55" s="82"/>
      <c r="S55" s="82"/>
      <c r="T55" s="82"/>
      <c r="U55" s="82"/>
      <c r="V55" s="76"/>
      <c r="W55" s="14"/>
      <c r="X55" s="14"/>
      <c r="Y55" s="14"/>
      <c r="Z55" s="14"/>
      <c r="AA55" s="14"/>
      <c r="AB55" s="14"/>
      <c r="AC55" s="14"/>
      <c r="AD55" s="14"/>
      <c r="AE55" s="14"/>
      <c r="AF55" s="14"/>
      <c r="AG55" s="14"/>
      <c r="AH55" s="14"/>
      <c r="AI55" s="14"/>
      <c r="AJ55" s="14"/>
      <c r="AK55" s="14"/>
      <c r="AL55" s="14"/>
      <c r="AM55" s="14"/>
      <c r="AN55" s="14"/>
      <c r="AO55" s="14"/>
      <c r="AP55" s="14"/>
      <c r="AQ55" s="14"/>
      <c r="AR55" s="14"/>
      <c r="AS55" s="14"/>
      <c r="AT55" s="14"/>
      <c r="AU55" s="14"/>
      <c r="AV55" s="14"/>
      <c r="AW55" s="14"/>
      <c r="AX55" s="14"/>
      <c r="AY55" s="14"/>
      <c r="AZ55" s="14"/>
      <c r="BA55" s="14"/>
      <c r="BB55" s="14"/>
      <c r="BC55" s="14"/>
      <c r="BD55" s="14"/>
      <c r="BE55" s="14"/>
      <c r="BF55" s="14"/>
      <c r="BG55" s="14"/>
      <c r="BH55" s="14"/>
      <c r="BI55" s="14"/>
      <c r="BJ55" s="14"/>
    </row>
    <row r="56" spans="1:62" ht="28.5" x14ac:dyDescent="0.25">
      <c r="A56" s="77">
        <v>60646</v>
      </c>
      <c r="B56" s="6" t="s">
        <v>46</v>
      </c>
      <c r="C56" s="8"/>
      <c r="D56" s="78"/>
      <c r="E56" s="79"/>
      <c r="F56" s="54"/>
      <c r="G56" s="54"/>
      <c r="H56" s="26"/>
      <c r="I56" s="34"/>
      <c r="J56" s="34"/>
      <c r="K56" s="29"/>
      <c r="L56" s="29"/>
      <c r="M56" s="29"/>
      <c r="N56" s="29"/>
      <c r="O56" s="53"/>
      <c r="P56" s="97"/>
      <c r="Q56" s="24">
        <v>3960000</v>
      </c>
      <c r="R56" s="24">
        <v>1000000</v>
      </c>
      <c r="S56" s="24">
        <f>R56*2%</f>
        <v>20000</v>
      </c>
      <c r="T56" s="24">
        <f>Q56-SUM(R56:R58,0)</f>
        <v>1960000</v>
      </c>
      <c r="U56" s="24">
        <f t="shared" si="5"/>
        <v>980000</v>
      </c>
      <c r="V56" s="36" t="s">
        <v>27</v>
      </c>
    </row>
    <row r="57" spans="1:62" ht="15" customHeight="1" x14ac:dyDescent="0.25">
      <c r="B57" s="6"/>
      <c r="C57" s="8"/>
      <c r="D57" s="62"/>
      <c r="E57" s="40"/>
      <c r="F57" s="40"/>
      <c r="G57" s="54"/>
      <c r="H57" s="26"/>
      <c r="I57" s="34"/>
      <c r="J57" s="34"/>
      <c r="K57" s="29"/>
      <c r="L57" s="29"/>
      <c r="M57" s="29"/>
      <c r="N57" s="29"/>
      <c r="O57" s="53"/>
      <c r="P57" s="97"/>
      <c r="Q57" s="24"/>
      <c r="R57" s="24">
        <v>1000000</v>
      </c>
      <c r="S57" s="24">
        <f>R57*2%</f>
        <v>20000</v>
      </c>
      <c r="T57" s="24"/>
      <c r="U57" s="24">
        <f t="shared" si="5"/>
        <v>980000</v>
      </c>
      <c r="V57" s="36" t="s">
        <v>50</v>
      </c>
    </row>
    <row r="58" spans="1:62" ht="15" customHeight="1" x14ac:dyDescent="0.25">
      <c r="B58" s="6"/>
      <c r="C58" s="8"/>
      <c r="D58" s="62"/>
      <c r="E58" s="40"/>
      <c r="F58" s="40"/>
      <c r="G58" s="54"/>
      <c r="H58" s="26"/>
      <c r="I58" s="34"/>
      <c r="J58" s="34"/>
      <c r="K58" s="29"/>
      <c r="L58" s="29"/>
      <c r="M58" s="29"/>
      <c r="N58" s="29"/>
      <c r="O58" s="53"/>
      <c r="P58" s="97"/>
      <c r="Q58" s="24"/>
      <c r="R58" s="24"/>
      <c r="S58" s="24"/>
      <c r="T58" s="24"/>
      <c r="U58" s="24"/>
      <c r="V58" s="36"/>
    </row>
    <row r="59" spans="1:62" ht="15" customHeight="1" x14ac:dyDescent="0.25">
      <c r="B59" s="6"/>
      <c r="C59" s="8"/>
      <c r="D59" s="62"/>
      <c r="E59" s="40"/>
      <c r="F59" s="40"/>
      <c r="G59" s="54"/>
      <c r="H59" s="26"/>
      <c r="I59" s="34"/>
      <c r="J59" s="34"/>
      <c r="K59" s="29"/>
      <c r="L59" s="29"/>
      <c r="M59" s="29"/>
      <c r="N59" s="29"/>
      <c r="O59" s="53"/>
      <c r="P59" s="97"/>
      <c r="Q59" s="24"/>
      <c r="R59" s="24"/>
      <c r="S59" s="24"/>
      <c r="T59" s="24"/>
      <c r="U59" s="24"/>
      <c r="V59" s="36"/>
    </row>
    <row r="60" spans="1:62" ht="15" customHeight="1" x14ac:dyDescent="0.25">
      <c r="B60" s="6"/>
      <c r="C60" s="8"/>
      <c r="D60" s="62"/>
      <c r="E60" s="40"/>
      <c r="F60" s="40"/>
      <c r="G60" s="54"/>
      <c r="H60" s="26"/>
      <c r="I60" s="34"/>
      <c r="J60" s="34"/>
      <c r="K60" s="29"/>
      <c r="L60" s="29"/>
      <c r="M60" s="29"/>
      <c r="N60" s="29"/>
      <c r="O60" s="53"/>
      <c r="P60" s="97"/>
      <c r="Q60" s="24"/>
      <c r="R60" s="24"/>
      <c r="S60" s="24"/>
      <c r="T60" s="24"/>
      <c r="U60" s="24"/>
      <c r="V60" s="36"/>
    </row>
    <row r="61" spans="1:62" ht="15" customHeight="1" x14ac:dyDescent="0.25">
      <c r="B61" s="6"/>
      <c r="C61" s="8"/>
      <c r="D61" s="62"/>
      <c r="E61" s="40"/>
      <c r="F61" s="40"/>
      <c r="G61" s="54"/>
      <c r="H61" s="26"/>
      <c r="I61" s="34"/>
      <c r="J61" s="34"/>
      <c r="K61" s="29"/>
      <c r="L61" s="29"/>
      <c r="M61" s="29"/>
      <c r="N61" s="29"/>
      <c r="O61" s="53"/>
      <c r="P61" s="97"/>
      <c r="Q61" s="24"/>
      <c r="R61" s="24"/>
      <c r="S61" s="24"/>
      <c r="T61" s="24"/>
      <c r="U61" s="24"/>
      <c r="V61" s="36"/>
    </row>
    <row r="62" spans="1:62" ht="15" customHeight="1" x14ac:dyDescent="0.25">
      <c r="B62" s="6"/>
      <c r="C62" s="8"/>
      <c r="D62" s="62"/>
      <c r="E62" s="40"/>
      <c r="F62" s="40"/>
      <c r="G62" s="54"/>
      <c r="H62" s="26"/>
      <c r="I62" s="34"/>
      <c r="J62" s="34"/>
      <c r="K62" s="29"/>
      <c r="L62" s="29"/>
      <c r="M62" s="29"/>
      <c r="N62" s="29"/>
      <c r="O62" s="53"/>
      <c r="P62" s="97"/>
      <c r="Q62" s="24"/>
      <c r="R62" s="24"/>
      <c r="S62" s="24"/>
      <c r="T62" s="24"/>
      <c r="U62" s="24"/>
      <c r="V62" s="36"/>
    </row>
    <row r="63" spans="1:62" ht="15" customHeight="1" x14ac:dyDescent="0.25">
      <c r="B63" s="6"/>
      <c r="C63" s="8"/>
      <c r="D63" s="62"/>
      <c r="E63" s="40"/>
      <c r="F63" s="40"/>
      <c r="G63" s="54"/>
      <c r="H63" s="26"/>
      <c r="I63" s="34"/>
      <c r="J63" s="34"/>
      <c r="K63" s="29"/>
      <c r="L63" s="29"/>
      <c r="M63" s="29"/>
      <c r="N63" s="29"/>
      <c r="O63" s="53"/>
      <c r="P63" s="97"/>
      <c r="Q63" s="24"/>
      <c r="R63" s="24"/>
      <c r="S63" s="24"/>
      <c r="T63" s="24"/>
      <c r="U63" s="24"/>
      <c r="V63" s="36"/>
    </row>
    <row r="64" spans="1:62" ht="15" customHeight="1" x14ac:dyDescent="0.25">
      <c r="B64" s="6"/>
      <c r="C64" s="8"/>
      <c r="D64" s="62"/>
      <c r="E64" s="40"/>
      <c r="F64" s="40"/>
      <c r="G64" s="54"/>
      <c r="H64" s="26"/>
      <c r="I64" s="34"/>
      <c r="J64" s="34"/>
      <c r="K64" s="29"/>
      <c r="L64" s="29"/>
      <c r="M64" s="29"/>
      <c r="N64" s="29"/>
      <c r="O64" s="53"/>
      <c r="P64" s="97"/>
      <c r="Q64" s="24"/>
      <c r="R64" s="24"/>
      <c r="S64" s="24"/>
      <c r="T64" s="24"/>
      <c r="U64" s="24"/>
      <c r="V64" s="36"/>
    </row>
    <row r="65" spans="1:62" s="63" customFormat="1" ht="15" customHeight="1" x14ac:dyDescent="0.25">
      <c r="B65" s="64"/>
      <c r="C65" s="65"/>
      <c r="D65" s="66"/>
      <c r="E65" s="67"/>
      <c r="F65" s="67"/>
      <c r="G65" s="68"/>
      <c r="H65" s="69"/>
      <c r="I65" s="70"/>
      <c r="J65" s="70"/>
      <c r="K65" s="72"/>
      <c r="L65" s="72"/>
      <c r="M65" s="72"/>
      <c r="N65" s="72"/>
      <c r="O65" s="83"/>
      <c r="P65" s="99">
        <f>A66</f>
        <v>60647</v>
      </c>
      <c r="Q65" s="82"/>
      <c r="R65" s="82"/>
      <c r="S65" s="82"/>
      <c r="T65" s="82"/>
      <c r="U65" s="82"/>
      <c r="V65" s="76"/>
      <c r="W65" s="14"/>
      <c r="X65" s="14"/>
      <c r="Y65" s="14"/>
      <c r="Z65" s="14"/>
      <c r="AA65" s="14"/>
      <c r="AB65" s="14"/>
      <c r="AC65" s="14"/>
      <c r="AD65" s="14"/>
      <c r="AE65" s="14"/>
      <c r="AF65" s="14"/>
      <c r="AG65" s="14"/>
      <c r="AH65" s="14"/>
      <c r="AI65" s="14"/>
      <c r="AJ65" s="14"/>
      <c r="AK65" s="14"/>
      <c r="AL65" s="14"/>
      <c r="AM65" s="14"/>
      <c r="AN65" s="14"/>
      <c r="AO65" s="14"/>
      <c r="AP65" s="14"/>
      <c r="AQ65" s="14"/>
      <c r="AR65" s="14"/>
      <c r="AS65" s="14"/>
      <c r="AT65" s="14"/>
      <c r="AU65" s="14"/>
      <c r="AV65" s="14"/>
      <c r="AW65" s="14"/>
      <c r="AX65" s="14"/>
      <c r="AY65" s="14"/>
      <c r="AZ65" s="14"/>
      <c r="BA65" s="14"/>
      <c r="BB65" s="14"/>
      <c r="BC65" s="14"/>
      <c r="BD65" s="14"/>
      <c r="BE65" s="14"/>
      <c r="BF65" s="14"/>
      <c r="BG65" s="14"/>
      <c r="BH65" s="14"/>
      <c r="BI65" s="14"/>
      <c r="BJ65" s="14"/>
    </row>
    <row r="66" spans="1:62" ht="27.75" customHeight="1" x14ac:dyDescent="0.25">
      <c r="A66" s="77">
        <v>60647</v>
      </c>
      <c r="B66" s="6" t="s">
        <v>40</v>
      </c>
      <c r="C66" s="8"/>
      <c r="D66" s="62"/>
      <c r="E66" s="40"/>
      <c r="F66" s="40"/>
      <c r="G66" s="54"/>
      <c r="H66" s="26"/>
      <c r="I66" s="34"/>
      <c r="J66" s="34"/>
      <c r="K66" s="29"/>
      <c r="L66" s="29"/>
      <c r="M66" s="29"/>
      <c r="N66" s="29"/>
      <c r="O66" s="53"/>
      <c r="P66" s="97"/>
      <c r="Q66" s="24">
        <v>1365000</v>
      </c>
      <c r="R66" s="24">
        <v>500000</v>
      </c>
      <c r="S66" s="24">
        <f>R66*2%</f>
        <v>10000</v>
      </c>
      <c r="T66" s="24">
        <f>Q66-SUM(R66:R68,0)</f>
        <v>365000</v>
      </c>
      <c r="U66" s="24">
        <f t="shared" si="5"/>
        <v>490000</v>
      </c>
      <c r="V66" s="36" t="s">
        <v>26</v>
      </c>
    </row>
    <row r="67" spans="1:62" ht="15" customHeight="1" x14ac:dyDescent="0.25">
      <c r="A67" s="77"/>
      <c r="B67" s="6"/>
      <c r="C67" s="8"/>
      <c r="D67" s="62"/>
      <c r="E67" s="40"/>
      <c r="F67" s="40"/>
      <c r="G67" s="54"/>
      <c r="H67" s="26"/>
      <c r="I67" s="34"/>
      <c r="J67" s="34"/>
      <c r="K67" s="29"/>
      <c r="L67" s="29"/>
      <c r="M67" s="29"/>
      <c r="N67" s="29"/>
      <c r="O67" s="53"/>
      <c r="P67" s="97"/>
      <c r="Q67" s="24"/>
      <c r="R67" s="24">
        <v>500000</v>
      </c>
      <c r="S67" s="24">
        <f>R67*2%</f>
        <v>10000</v>
      </c>
      <c r="T67" s="24"/>
      <c r="U67" s="24">
        <f t="shared" si="5"/>
        <v>490000</v>
      </c>
      <c r="V67" s="36" t="s">
        <v>37</v>
      </c>
    </row>
    <row r="68" spans="1:62" ht="15" customHeight="1" x14ac:dyDescent="0.25">
      <c r="A68" s="77"/>
      <c r="B68" s="6"/>
      <c r="C68" s="8"/>
      <c r="D68" s="62"/>
      <c r="E68" s="40"/>
      <c r="F68" s="40"/>
      <c r="G68" s="54"/>
      <c r="H68" s="26"/>
      <c r="I68" s="34"/>
      <c r="J68" s="34"/>
      <c r="K68" s="29"/>
      <c r="L68" s="29"/>
      <c r="M68" s="29"/>
      <c r="N68" s="29"/>
      <c r="O68" s="53"/>
      <c r="P68" s="97"/>
      <c r="Q68" s="24"/>
      <c r="R68" s="24"/>
      <c r="S68" s="24"/>
      <c r="T68" s="24"/>
      <c r="U68" s="24"/>
      <c r="V68" s="36"/>
    </row>
    <row r="69" spans="1:62" ht="15" customHeight="1" x14ac:dyDescent="0.25">
      <c r="B69" s="6"/>
      <c r="C69" s="8"/>
      <c r="D69" s="62"/>
      <c r="E69" s="40"/>
      <c r="F69" s="40"/>
      <c r="G69" s="54"/>
      <c r="H69" s="26"/>
      <c r="I69" s="34"/>
      <c r="J69" s="34"/>
      <c r="K69" s="29"/>
      <c r="L69" s="29"/>
      <c r="M69" s="29"/>
      <c r="N69" s="29"/>
      <c r="O69" s="53"/>
      <c r="P69" s="97"/>
      <c r="Q69" s="24"/>
      <c r="R69" s="24"/>
      <c r="S69" s="24"/>
      <c r="T69" s="24"/>
      <c r="U69" s="24"/>
      <c r="V69" s="36"/>
    </row>
    <row r="70" spans="1:62" ht="15" customHeight="1" x14ac:dyDescent="0.25">
      <c r="B70" s="6"/>
      <c r="C70" s="92"/>
      <c r="D70" s="93"/>
      <c r="E70" s="40"/>
      <c r="F70" s="40"/>
      <c r="G70" s="39"/>
      <c r="H70" s="41"/>
      <c r="I70" s="34"/>
      <c r="J70" s="34"/>
      <c r="K70" s="29"/>
      <c r="L70" s="29"/>
      <c r="M70" s="29"/>
      <c r="N70" s="29"/>
      <c r="O70" s="53"/>
      <c r="P70" s="97"/>
      <c r="Q70" s="24"/>
      <c r="R70" s="24"/>
      <c r="S70" s="24"/>
      <c r="T70" s="24"/>
      <c r="U70" s="24"/>
      <c r="V70" s="43"/>
    </row>
    <row r="71" spans="1:62" ht="15" customHeight="1" x14ac:dyDescent="0.25">
      <c r="B71" s="6"/>
      <c r="C71" s="92"/>
      <c r="D71" s="93"/>
      <c r="E71" s="40"/>
      <c r="F71" s="40"/>
      <c r="G71" s="39"/>
      <c r="H71" s="41"/>
      <c r="I71" s="34"/>
      <c r="J71" s="34"/>
      <c r="K71" s="29"/>
      <c r="L71" s="29"/>
      <c r="M71" s="29"/>
      <c r="N71" s="29"/>
      <c r="O71" s="53"/>
      <c r="P71" s="97"/>
      <c r="Q71" s="24"/>
      <c r="R71" s="24"/>
      <c r="S71" s="24"/>
      <c r="T71" s="24"/>
      <c r="U71" s="24"/>
      <c r="V71" s="43"/>
    </row>
    <row r="72" spans="1:62" ht="15" customHeight="1" x14ac:dyDescent="0.25">
      <c r="B72" s="6"/>
      <c r="C72" s="38"/>
      <c r="D72" s="37"/>
      <c r="E72" s="40"/>
      <c r="F72" s="40"/>
      <c r="G72" s="39"/>
      <c r="H72" s="41"/>
      <c r="I72" s="24"/>
      <c r="J72" s="24"/>
      <c r="K72" s="42"/>
      <c r="L72" s="42"/>
      <c r="M72" s="42"/>
      <c r="N72" s="42"/>
      <c r="O72" s="94"/>
      <c r="P72" s="97"/>
      <c r="Q72" s="24"/>
      <c r="R72" s="24"/>
      <c r="S72" s="24"/>
      <c r="T72" s="24"/>
      <c r="U72" s="24"/>
      <c r="V72" s="43"/>
    </row>
    <row r="73" spans="1:62" ht="15" customHeight="1" thickBot="1" x14ac:dyDescent="0.3">
      <c r="B73" s="5"/>
      <c r="C73" s="9"/>
      <c r="D73" s="9"/>
      <c r="E73" s="44"/>
      <c r="F73" s="44"/>
      <c r="G73" s="44"/>
      <c r="H73" s="46"/>
      <c r="I73" s="47"/>
      <c r="J73" s="47"/>
      <c r="K73" s="48"/>
      <c r="L73" s="48"/>
      <c r="M73" s="48"/>
      <c r="N73" s="48"/>
      <c r="O73" s="95"/>
      <c r="P73" s="97"/>
      <c r="Q73" s="24"/>
      <c r="R73" s="24"/>
      <c r="S73" s="24"/>
      <c r="T73" s="24"/>
      <c r="U73" s="24"/>
      <c r="V73" s="48"/>
    </row>
    <row r="74" spans="1:62" ht="15" customHeight="1" x14ac:dyDescent="0.25">
      <c r="A74" s="25"/>
      <c r="B74" s="25"/>
      <c r="C74" s="25"/>
      <c r="D74" s="25"/>
      <c r="E74" s="25"/>
      <c r="F74" s="25"/>
      <c r="G74" s="25"/>
      <c r="H74" s="25"/>
      <c r="I74" s="25"/>
      <c r="J74" s="25"/>
      <c r="K74" s="25"/>
      <c r="L74" s="25"/>
      <c r="M74" s="25"/>
      <c r="N74" s="25"/>
      <c r="O74" s="26"/>
      <c r="P74" s="24"/>
      <c r="Q74" s="24"/>
      <c r="R74" s="24"/>
      <c r="S74" s="24"/>
      <c r="T74" s="24"/>
      <c r="U74" s="24"/>
      <c r="V74" s="54"/>
    </row>
    <row r="75" spans="1:62" ht="15" customHeight="1" x14ac:dyDescent="0.25">
      <c r="A75" s="25"/>
      <c r="B75" s="25"/>
      <c r="C75" s="25"/>
      <c r="D75" s="25"/>
      <c r="E75" s="25"/>
      <c r="F75" s="25"/>
      <c r="G75" s="25"/>
      <c r="H75" s="25"/>
      <c r="I75" s="25"/>
      <c r="J75" s="25"/>
      <c r="K75" s="25"/>
      <c r="L75" s="25"/>
      <c r="M75" s="25"/>
      <c r="N75" s="25"/>
      <c r="O75" s="26"/>
      <c r="P75" s="24"/>
      <c r="Q75" s="24"/>
      <c r="R75" s="24"/>
      <c r="S75" s="101" t="s">
        <v>141</v>
      </c>
      <c r="T75" s="101">
        <f>SUM(T8:T74)</f>
        <v>8793750</v>
      </c>
      <c r="U75" s="24"/>
      <c r="V75" s="79"/>
    </row>
    <row r="76" spans="1:62" ht="15" customHeight="1" x14ac:dyDescent="0.25">
      <c r="A76" s="25"/>
      <c r="B76" s="25"/>
      <c r="C76" s="25"/>
      <c r="D76" s="25"/>
      <c r="E76" s="25"/>
      <c r="F76" s="25"/>
      <c r="G76" s="25"/>
      <c r="H76" s="25"/>
      <c r="I76" s="25"/>
      <c r="J76" s="61" t="s">
        <v>17</v>
      </c>
      <c r="K76" s="61"/>
      <c r="L76" s="61"/>
      <c r="M76" s="61"/>
      <c r="N76" s="61"/>
      <c r="O76" s="52">
        <f>SUM(O8:O73)</f>
        <v>0</v>
      </c>
      <c r="P76" s="101"/>
      <c r="Q76" s="101"/>
      <c r="R76" s="101"/>
      <c r="S76" s="24"/>
      <c r="T76" s="101"/>
      <c r="U76" s="101">
        <f>SUM(U6:U73)</f>
        <v>16170000</v>
      </c>
      <c r="V76" s="79"/>
    </row>
    <row r="77" spans="1:62" ht="15" customHeight="1" x14ac:dyDescent="0.25">
      <c r="A77" s="25"/>
      <c r="B77" s="25"/>
      <c r="C77" s="25"/>
      <c r="D77" s="25"/>
      <c r="E77" s="25"/>
      <c r="F77" s="25"/>
      <c r="G77" s="25"/>
      <c r="H77" s="25"/>
      <c r="I77" s="25"/>
      <c r="J77" s="25"/>
      <c r="K77" s="25"/>
      <c r="L77" s="25"/>
      <c r="M77" s="25"/>
      <c r="N77" s="25"/>
      <c r="O77" s="26"/>
      <c r="P77" s="24"/>
      <c r="Q77" s="24"/>
      <c r="R77" s="24"/>
      <c r="S77" s="24"/>
      <c r="T77" s="24"/>
      <c r="U77" s="24"/>
      <c r="V77" s="79"/>
    </row>
    <row r="78" spans="1:62" ht="15" customHeight="1" x14ac:dyDescent="0.25">
      <c r="A78" s="25"/>
      <c r="B78" s="25"/>
      <c r="C78" s="25"/>
      <c r="D78" s="25"/>
      <c r="E78" s="25"/>
      <c r="F78" s="25"/>
      <c r="G78" s="25"/>
      <c r="H78" s="25"/>
      <c r="I78" s="25"/>
      <c r="J78" s="25"/>
      <c r="K78" s="25"/>
      <c r="L78" s="25"/>
      <c r="M78" s="25"/>
      <c r="N78" s="25"/>
      <c r="O78" s="26"/>
      <c r="P78" s="24"/>
      <c r="Q78" s="24"/>
      <c r="R78" s="24"/>
      <c r="S78" s="24"/>
      <c r="T78" s="101"/>
      <c r="U78" s="101">
        <f>O76-U76</f>
        <v>-16170000</v>
      </c>
      <c r="V78" s="79"/>
    </row>
    <row r="79" spans="1:62" ht="15" customHeight="1" x14ac:dyDescent="0.25">
      <c r="A79" s="25"/>
      <c r="B79" s="25"/>
      <c r="C79" s="25"/>
      <c r="D79" s="25"/>
      <c r="E79" s="25"/>
      <c r="F79" s="25"/>
      <c r="G79" s="25"/>
      <c r="H79" s="25"/>
      <c r="I79" s="25"/>
      <c r="J79" s="25"/>
      <c r="K79" s="25"/>
      <c r="L79" s="25"/>
      <c r="M79" s="25"/>
      <c r="N79" s="25"/>
      <c r="O79" s="26"/>
      <c r="P79" s="24"/>
      <c r="Q79" s="24"/>
      <c r="R79" s="24"/>
      <c r="S79" s="24"/>
      <c r="T79" s="24"/>
      <c r="U79" s="24"/>
      <c r="V79" s="79"/>
    </row>
    <row r="80" spans="1:62" ht="15" customHeight="1" x14ac:dyDescent="0.25">
      <c r="A80" s="21"/>
      <c r="B80" s="21"/>
      <c r="C80" s="21"/>
      <c r="D80" s="21"/>
      <c r="E80" s="21"/>
      <c r="F80" s="21"/>
      <c r="G80" s="21"/>
      <c r="H80" s="21"/>
      <c r="I80" s="21"/>
      <c r="J80" s="21"/>
      <c r="K80" s="21"/>
      <c r="L80" s="21"/>
      <c r="M80" s="21"/>
      <c r="N80" s="21"/>
      <c r="O80" s="21"/>
      <c r="P80" s="188" t="s">
        <v>142</v>
      </c>
      <c r="Q80" s="189"/>
      <c r="R80" s="189"/>
      <c r="S80" s="189"/>
      <c r="T80" s="189"/>
      <c r="U80" s="190"/>
      <c r="V80" s="53"/>
    </row>
    <row r="81" spans="1:22" ht="15" customHeight="1" x14ac:dyDescent="0.25">
      <c r="A81" s="21"/>
      <c r="B81" s="21"/>
      <c r="C81" s="21"/>
      <c r="D81" s="21"/>
      <c r="E81" s="21"/>
      <c r="F81" s="21"/>
      <c r="G81" s="21"/>
      <c r="H81" s="21"/>
      <c r="I81" s="21"/>
      <c r="J81" s="21"/>
      <c r="K81" s="21"/>
      <c r="L81" s="21"/>
      <c r="M81" s="21"/>
      <c r="N81" s="21"/>
      <c r="O81" s="21"/>
      <c r="P81" s="99">
        <v>58079</v>
      </c>
      <c r="Q81" s="82"/>
      <c r="R81" s="82"/>
      <c r="S81" s="100"/>
      <c r="T81" s="100"/>
      <c r="U81" s="82"/>
      <c r="V81" s="72"/>
    </row>
    <row r="82" spans="1:22" ht="15" customHeight="1" x14ac:dyDescent="0.25">
      <c r="A82" s="21"/>
      <c r="B82" s="21"/>
      <c r="C82" s="21"/>
      <c r="D82" s="21"/>
      <c r="E82" s="21"/>
      <c r="F82" s="21"/>
      <c r="G82" s="21"/>
      <c r="H82" s="21"/>
      <c r="I82" s="21"/>
      <c r="J82" s="21"/>
      <c r="K82" s="21"/>
      <c r="L82" s="21"/>
      <c r="M82" s="21"/>
      <c r="N82" s="21"/>
      <c r="O82" s="21"/>
      <c r="P82" s="97"/>
      <c r="Q82" s="24">
        <v>3150000</v>
      </c>
      <c r="R82" s="24">
        <v>500000</v>
      </c>
      <c r="S82" s="24">
        <f>R82*2%</f>
        <v>10000</v>
      </c>
      <c r="T82" s="24">
        <f>Q82-SUM(R82:R86,0)</f>
        <v>50000</v>
      </c>
      <c r="U82" s="24">
        <f>R82-S82</f>
        <v>490000</v>
      </c>
      <c r="V82" s="29">
        <f>S82-T82</f>
        <v>-40000</v>
      </c>
    </row>
    <row r="83" spans="1:22" ht="15" customHeight="1" x14ac:dyDescent="0.25">
      <c r="A83" s="21"/>
      <c r="B83" s="21"/>
      <c r="C83" s="21"/>
      <c r="D83" s="21"/>
      <c r="E83" s="21"/>
      <c r="F83" s="21"/>
      <c r="G83" s="21"/>
      <c r="H83" s="21"/>
      <c r="I83" s="21"/>
      <c r="J83" s="21"/>
      <c r="K83" s="21"/>
      <c r="L83" s="21"/>
      <c r="M83" s="21"/>
      <c r="N83" s="21"/>
      <c r="O83" s="21"/>
      <c r="P83" s="97"/>
      <c r="Q83" s="24"/>
      <c r="R83" s="24">
        <v>500000</v>
      </c>
      <c r="S83" s="24">
        <f t="shared" ref="S83:S86" si="6">R83*2%</f>
        <v>10000</v>
      </c>
      <c r="T83" s="24"/>
      <c r="U83" s="24">
        <f t="shared" ref="U83:U111" si="7">R83-S83</f>
        <v>490000</v>
      </c>
      <c r="V83" s="29">
        <f t="shared" ref="V83:V111" si="8">S83-T83</f>
        <v>10000</v>
      </c>
    </row>
    <row r="84" spans="1:22" ht="15" customHeight="1" x14ac:dyDescent="0.25">
      <c r="A84" s="21"/>
      <c r="B84" s="21"/>
      <c r="C84" s="21"/>
      <c r="D84" s="21"/>
      <c r="E84" s="21"/>
      <c r="F84" s="21"/>
      <c r="G84" s="21"/>
      <c r="H84" s="21"/>
      <c r="I84" s="21"/>
      <c r="J84" s="21"/>
      <c r="K84" s="21"/>
      <c r="L84" s="21"/>
      <c r="M84" s="21"/>
      <c r="N84" s="21"/>
      <c r="O84" s="21"/>
      <c r="P84" s="97"/>
      <c r="Q84" s="24"/>
      <c r="R84" s="24">
        <v>1000000</v>
      </c>
      <c r="S84" s="24">
        <f t="shared" si="6"/>
        <v>20000</v>
      </c>
      <c r="T84" s="24"/>
      <c r="U84" s="24">
        <f t="shared" si="7"/>
        <v>980000</v>
      </c>
      <c r="V84" s="29">
        <f t="shared" si="8"/>
        <v>20000</v>
      </c>
    </row>
    <row r="85" spans="1:22" ht="15" customHeight="1" x14ac:dyDescent="0.25">
      <c r="A85" s="21"/>
      <c r="B85" s="21"/>
      <c r="C85" s="21"/>
      <c r="D85" s="21"/>
      <c r="E85" s="21"/>
      <c r="F85" s="21"/>
      <c r="G85" s="21"/>
      <c r="H85" s="21"/>
      <c r="I85" s="21"/>
      <c r="J85" s="21"/>
      <c r="K85" s="21"/>
      <c r="L85" s="21"/>
      <c r="M85" s="21"/>
      <c r="N85" s="21"/>
      <c r="O85" s="21"/>
      <c r="P85" s="97"/>
      <c r="Q85" s="24"/>
      <c r="R85" s="24">
        <v>500000</v>
      </c>
      <c r="S85" s="24">
        <f t="shared" si="6"/>
        <v>10000</v>
      </c>
      <c r="T85" s="24"/>
      <c r="U85" s="24">
        <f t="shared" si="7"/>
        <v>490000</v>
      </c>
      <c r="V85" s="29">
        <f t="shared" si="8"/>
        <v>10000</v>
      </c>
    </row>
    <row r="86" spans="1:22" ht="15" customHeight="1" x14ac:dyDescent="0.25">
      <c r="A86" s="21"/>
      <c r="B86" s="21"/>
      <c r="C86" s="21"/>
      <c r="D86" s="21"/>
      <c r="E86" s="21"/>
      <c r="F86" s="21"/>
      <c r="G86" s="21"/>
      <c r="H86" s="21"/>
      <c r="I86" s="21"/>
      <c r="J86" s="21"/>
      <c r="K86" s="21"/>
      <c r="L86" s="21"/>
      <c r="M86" s="21"/>
      <c r="N86" s="21"/>
      <c r="O86" s="21"/>
      <c r="P86" s="97"/>
      <c r="Q86" s="24"/>
      <c r="R86" s="24">
        <v>600000</v>
      </c>
      <c r="S86" s="24">
        <f t="shared" si="6"/>
        <v>12000</v>
      </c>
      <c r="T86" s="24"/>
      <c r="U86" s="24">
        <f t="shared" si="7"/>
        <v>588000</v>
      </c>
      <c r="V86" s="29">
        <f t="shared" si="8"/>
        <v>12000</v>
      </c>
    </row>
    <row r="87" spans="1:22" ht="15" customHeight="1" x14ac:dyDescent="0.25">
      <c r="A87" s="21"/>
      <c r="B87" s="21"/>
      <c r="C87" s="21"/>
      <c r="D87" s="21"/>
      <c r="E87" s="21"/>
      <c r="F87" s="21"/>
      <c r="G87" s="21"/>
      <c r="H87" s="21"/>
      <c r="I87" s="21"/>
      <c r="J87" s="21"/>
      <c r="K87" s="21"/>
      <c r="L87" s="21"/>
      <c r="M87" s="21"/>
      <c r="N87" s="21"/>
      <c r="O87" s="21"/>
      <c r="P87" s="97"/>
      <c r="Q87" s="24"/>
      <c r="R87" s="24"/>
      <c r="S87" s="24"/>
      <c r="T87" s="24"/>
      <c r="U87" s="24"/>
      <c r="V87" s="29"/>
    </row>
    <row r="88" spans="1:22" ht="15" customHeight="1" x14ac:dyDescent="0.25">
      <c r="A88" s="21"/>
      <c r="B88" s="21"/>
      <c r="C88" s="21"/>
      <c r="D88" s="21"/>
      <c r="E88" s="21"/>
      <c r="F88" s="21"/>
      <c r="G88" s="21"/>
      <c r="H88" s="21"/>
      <c r="I88" s="21"/>
      <c r="J88" s="21"/>
      <c r="K88" s="21"/>
      <c r="L88" s="21"/>
      <c r="M88" s="21"/>
      <c r="N88" s="21"/>
      <c r="O88" s="21"/>
      <c r="P88" s="99">
        <v>58078</v>
      </c>
      <c r="Q88" s="82"/>
      <c r="R88" s="82"/>
      <c r="S88" s="100"/>
      <c r="T88" s="100"/>
      <c r="U88" s="82"/>
      <c r="V88" s="72"/>
    </row>
    <row r="89" spans="1:22" ht="15" customHeight="1" x14ac:dyDescent="0.25">
      <c r="A89" s="21"/>
      <c r="B89" s="21"/>
      <c r="C89" s="21"/>
      <c r="D89" s="21"/>
      <c r="E89" s="21"/>
      <c r="F89" s="21"/>
      <c r="G89" s="21"/>
      <c r="H89" s="21"/>
      <c r="I89" s="21"/>
      <c r="J89" s="21"/>
      <c r="K89" s="21"/>
      <c r="L89" s="21"/>
      <c r="M89" s="21"/>
      <c r="N89" s="21"/>
      <c r="O89" s="21"/>
      <c r="P89" s="97"/>
      <c r="Q89" s="24">
        <v>2756250</v>
      </c>
      <c r="R89" s="24">
        <v>1000000</v>
      </c>
      <c r="S89" s="24">
        <f>R89*2%</f>
        <v>20000</v>
      </c>
      <c r="T89" s="24">
        <f>Q89-SUM(R89:R93,0)</f>
        <v>756250</v>
      </c>
      <c r="U89" s="24">
        <f>R89-S89</f>
        <v>980000</v>
      </c>
      <c r="V89" s="29">
        <f>S89-T89</f>
        <v>-736250</v>
      </c>
    </row>
    <row r="90" spans="1:22" ht="15" customHeight="1" x14ac:dyDescent="0.25">
      <c r="A90" s="21"/>
      <c r="B90" s="21"/>
      <c r="C90" s="21"/>
      <c r="D90" s="21"/>
      <c r="E90" s="21"/>
      <c r="F90" s="21"/>
      <c r="G90" s="21"/>
      <c r="H90" s="21"/>
      <c r="I90" s="21"/>
      <c r="J90" s="21"/>
      <c r="K90" s="21"/>
      <c r="L90" s="21"/>
      <c r="M90" s="21"/>
      <c r="N90" s="21"/>
      <c r="O90" s="21"/>
      <c r="P90" s="97"/>
      <c r="Q90" s="24"/>
      <c r="R90" s="24">
        <v>500000</v>
      </c>
      <c r="S90" s="24">
        <f t="shared" ref="S90:S91" si="9">R90*2%</f>
        <v>10000</v>
      </c>
      <c r="T90" s="24"/>
      <c r="U90" s="24">
        <f t="shared" ref="U90:U91" si="10">R90-S90</f>
        <v>490000</v>
      </c>
      <c r="V90" s="29">
        <f t="shared" ref="V90:V91" si="11">S90-T90</f>
        <v>10000</v>
      </c>
    </row>
    <row r="91" spans="1:22" ht="15" customHeight="1" x14ac:dyDescent="0.25">
      <c r="A91" s="21"/>
      <c r="B91" s="21"/>
      <c r="C91" s="21"/>
      <c r="D91" s="21"/>
      <c r="E91" s="21"/>
      <c r="F91" s="21"/>
      <c r="G91" s="21"/>
      <c r="H91" s="21"/>
      <c r="I91" s="21"/>
      <c r="J91" s="21"/>
      <c r="K91" s="21"/>
      <c r="L91" s="21"/>
      <c r="M91" s="21"/>
      <c r="N91" s="21"/>
      <c r="O91" s="21"/>
      <c r="P91" s="97"/>
      <c r="Q91" s="24"/>
      <c r="R91" s="24">
        <v>500000</v>
      </c>
      <c r="S91" s="24">
        <f t="shared" si="9"/>
        <v>10000</v>
      </c>
      <c r="T91" s="24"/>
      <c r="U91" s="24">
        <f t="shared" si="10"/>
        <v>490000</v>
      </c>
      <c r="V91" s="29">
        <f t="shared" si="11"/>
        <v>10000</v>
      </c>
    </row>
    <row r="92" spans="1:22" ht="15" customHeight="1" x14ac:dyDescent="0.25">
      <c r="A92" s="21"/>
      <c r="B92" s="21"/>
      <c r="C92" s="21"/>
      <c r="D92" s="21"/>
      <c r="E92" s="21"/>
      <c r="F92" s="21"/>
      <c r="G92" s="21"/>
      <c r="H92" s="21"/>
      <c r="I92" s="21"/>
      <c r="J92" s="21"/>
      <c r="K92" s="21"/>
      <c r="L92" s="21"/>
      <c r="M92" s="21"/>
      <c r="N92" s="21"/>
      <c r="O92" s="21"/>
      <c r="P92" s="97"/>
      <c r="Q92" s="24"/>
      <c r="R92" s="24"/>
      <c r="S92" s="24"/>
      <c r="T92" s="24"/>
      <c r="U92" s="24"/>
      <c r="V92" s="29"/>
    </row>
    <row r="93" spans="1:22" ht="15" customHeight="1" x14ac:dyDescent="0.25">
      <c r="A93" s="21"/>
      <c r="B93" s="21"/>
      <c r="C93" s="21"/>
      <c r="D93" s="21"/>
      <c r="E93" s="21"/>
      <c r="F93" s="21"/>
      <c r="G93" s="21"/>
      <c r="H93" s="21"/>
      <c r="I93" s="21"/>
      <c r="J93" s="21"/>
      <c r="K93" s="21"/>
      <c r="L93" s="21"/>
      <c r="M93" s="21"/>
      <c r="N93" s="21"/>
      <c r="O93" s="21"/>
      <c r="P93" s="97"/>
      <c r="Q93" s="24"/>
      <c r="R93" s="24"/>
      <c r="S93" s="24"/>
      <c r="T93" s="24"/>
      <c r="U93" s="24"/>
      <c r="V93" s="29"/>
    </row>
    <row r="94" spans="1:22" ht="15" customHeight="1" x14ac:dyDescent="0.25">
      <c r="A94" s="21"/>
      <c r="B94" s="21"/>
      <c r="C94" s="21"/>
      <c r="D94" s="21"/>
      <c r="E94" s="21"/>
      <c r="F94" s="21"/>
      <c r="G94" s="21"/>
      <c r="H94" s="21"/>
      <c r="I94" s="21"/>
      <c r="J94" s="21"/>
      <c r="K94" s="21"/>
      <c r="L94" s="21"/>
      <c r="M94" s="21"/>
      <c r="N94" s="21"/>
      <c r="O94" s="21"/>
      <c r="P94" s="99">
        <v>58077</v>
      </c>
      <c r="Q94" s="82"/>
      <c r="R94" s="82"/>
      <c r="S94" s="82">
        <v>0</v>
      </c>
      <c r="T94" s="82"/>
      <c r="U94" s="82"/>
      <c r="V94" s="72"/>
    </row>
    <row r="95" spans="1:22" ht="15" customHeight="1" x14ac:dyDescent="0.25">
      <c r="A95" s="21"/>
      <c r="B95" s="21"/>
      <c r="C95" s="21"/>
      <c r="D95" s="21"/>
      <c r="E95" s="21"/>
      <c r="F95" s="21"/>
      <c r="G95" s="21"/>
      <c r="H95" s="21"/>
      <c r="I95" s="21"/>
      <c r="J95" s="21"/>
      <c r="K95" s="21"/>
      <c r="L95" s="21"/>
      <c r="M95" s="21"/>
      <c r="N95" s="21"/>
      <c r="O95" s="21"/>
      <c r="P95" s="97"/>
      <c r="Q95" s="24">
        <v>3150000</v>
      </c>
      <c r="R95" s="24">
        <v>500000</v>
      </c>
      <c r="S95" s="24">
        <f>R95*2%</f>
        <v>10000</v>
      </c>
      <c r="T95" s="24">
        <f>Q95-SUM(R95:R98,0)</f>
        <v>150000</v>
      </c>
      <c r="U95" s="24">
        <f t="shared" si="7"/>
        <v>490000</v>
      </c>
      <c r="V95" s="29">
        <f t="shared" si="8"/>
        <v>-140000</v>
      </c>
    </row>
    <row r="96" spans="1:22" ht="15" customHeight="1" x14ac:dyDescent="0.25">
      <c r="A96" s="21"/>
      <c r="B96" s="21"/>
      <c r="C96" s="21"/>
      <c r="D96" s="21"/>
      <c r="E96" s="21"/>
      <c r="F96" s="21"/>
      <c r="G96" s="21"/>
      <c r="H96" s="21"/>
      <c r="I96" s="21"/>
      <c r="J96" s="21"/>
      <c r="K96" s="21"/>
      <c r="L96" s="21"/>
      <c r="M96" s="21"/>
      <c r="N96" s="21"/>
      <c r="O96" s="21"/>
      <c r="P96" s="97"/>
      <c r="Q96" s="24"/>
      <c r="R96" s="24">
        <v>800000</v>
      </c>
      <c r="S96" s="24">
        <f t="shared" ref="S96:S98" si="12">R96*2%</f>
        <v>16000</v>
      </c>
      <c r="T96" s="24"/>
      <c r="U96" s="24">
        <f t="shared" si="7"/>
        <v>784000</v>
      </c>
      <c r="V96" s="29">
        <f t="shared" si="8"/>
        <v>16000</v>
      </c>
    </row>
    <row r="97" spans="1:22" ht="15" customHeight="1" x14ac:dyDescent="0.25">
      <c r="A97" s="21"/>
      <c r="B97" s="21"/>
      <c r="C97" s="21"/>
      <c r="D97" s="21"/>
      <c r="E97" s="21"/>
      <c r="F97" s="21"/>
      <c r="G97" s="21"/>
      <c r="H97" s="21"/>
      <c r="I97" s="21"/>
      <c r="J97" s="21"/>
      <c r="K97" s="21"/>
      <c r="L97" s="21"/>
      <c r="M97" s="21"/>
      <c r="N97" s="21"/>
      <c r="O97" s="21"/>
      <c r="P97" s="97"/>
      <c r="Q97" s="24"/>
      <c r="R97" s="24">
        <v>500000</v>
      </c>
      <c r="S97" s="24">
        <f t="shared" si="12"/>
        <v>10000</v>
      </c>
      <c r="T97" s="24"/>
      <c r="U97" s="24">
        <f t="shared" si="7"/>
        <v>490000</v>
      </c>
      <c r="V97" s="29">
        <f t="shared" si="8"/>
        <v>10000</v>
      </c>
    </row>
    <row r="98" spans="1:22" ht="15" customHeight="1" x14ac:dyDescent="0.25">
      <c r="A98" s="21"/>
      <c r="B98" s="21"/>
      <c r="C98" s="21"/>
      <c r="D98" s="21"/>
      <c r="E98" s="21"/>
      <c r="F98" s="21"/>
      <c r="G98" s="21"/>
      <c r="H98" s="21"/>
      <c r="I98" s="21"/>
      <c r="J98" s="21"/>
      <c r="K98" s="21"/>
      <c r="L98" s="21"/>
      <c r="M98" s="21"/>
      <c r="N98" s="21"/>
      <c r="O98" s="21"/>
      <c r="P98" s="97"/>
      <c r="Q98" s="24"/>
      <c r="R98" s="24">
        <v>1200000</v>
      </c>
      <c r="S98" s="24">
        <f t="shared" si="12"/>
        <v>24000</v>
      </c>
      <c r="T98" s="24"/>
      <c r="U98" s="24">
        <f t="shared" si="7"/>
        <v>1176000</v>
      </c>
      <c r="V98" s="29">
        <f t="shared" si="8"/>
        <v>24000</v>
      </c>
    </row>
    <row r="99" spans="1:22" ht="15" customHeight="1" x14ac:dyDescent="0.25">
      <c r="A99" s="21"/>
      <c r="B99" s="21"/>
      <c r="C99" s="21"/>
      <c r="D99" s="21"/>
      <c r="E99" s="21"/>
      <c r="F99" s="21"/>
      <c r="G99" s="21"/>
      <c r="H99" s="21"/>
      <c r="I99" s="21"/>
      <c r="J99" s="21"/>
      <c r="K99" s="21"/>
      <c r="L99" s="21"/>
      <c r="M99" s="21"/>
      <c r="N99" s="21"/>
      <c r="O99" s="21"/>
      <c r="P99" s="99">
        <v>58076</v>
      </c>
      <c r="Q99" s="82"/>
      <c r="R99" s="82"/>
      <c r="S99" s="82"/>
      <c r="T99" s="82"/>
      <c r="U99" s="82"/>
      <c r="V99" s="72"/>
    </row>
    <row r="100" spans="1:22" ht="15" customHeight="1" x14ac:dyDescent="0.25">
      <c r="A100" s="21"/>
      <c r="B100" s="21"/>
      <c r="C100" s="21"/>
      <c r="D100" s="21"/>
      <c r="E100" s="21"/>
      <c r="F100" s="21"/>
      <c r="G100" s="21"/>
      <c r="H100" s="21"/>
      <c r="I100" s="21"/>
      <c r="J100" s="21"/>
      <c r="K100" s="21"/>
      <c r="L100" s="21"/>
      <c r="M100" s="21"/>
      <c r="N100" s="21"/>
      <c r="O100" s="21"/>
      <c r="P100" s="97"/>
      <c r="Q100" s="24">
        <v>2950000</v>
      </c>
      <c r="R100" s="24">
        <v>500000</v>
      </c>
      <c r="S100" s="24">
        <f>R100*2%</f>
        <v>10000</v>
      </c>
      <c r="T100" s="24">
        <f>Q100-SUM(R100:R106,0)</f>
        <v>-450000</v>
      </c>
      <c r="U100" s="24">
        <f t="shared" si="7"/>
        <v>490000</v>
      </c>
      <c r="V100" s="29">
        <f t="shared" si="8"/>
        <v>460000</v>
      </c>
    </row>
    <row r="101" spans="1:22" ht="15" customHeight="1" x14ac:dyDescent="0.25">
      <c r="A101" s="21"/>
      <c r="B101" s="21"/>
      <c r="C101" s="21"/>
      <c r="D101" s="21"/>
      <c r="E101" s="21"/>
      <c r="F101" s="21"/>
      <c r="G101" s="21"/>
      <c r="H101" s="21"/>
      <c r="I101" s="21"/>
      <c r="J101" s="21"/>
      <c r="K101" s="21"/>
      <c r="L101" s="21"/>
      <c r="M101" s="21"/>
      <c r="N101" s="21"/>
      <c r="O101" s="21"/>
      <c r="P101" s="97"/>
      <c r="Q101" s="24"/>
      <c r="R101" s="24">
        <v>500000</v>
      </c>
      <c r="S101" s="24">
        <f t="shared" ref="S101:S106" si="13">R101*2%</f>
        <v>10000</v>
      </c>
      <c r="T101" s="24"/>
      <c r="U101" s="24">
        <f t="shared" si="7"/>
        <v>490000</v>
      </c>
      <c r="V101" s="29">
        <f t="shared" si="8"/>
        <v>10000</v>
      </c>
    </row>
    <row r="102" spans="1:22" ht="15" customHeight="1" x14ac:dyDescent="0.25">
      <c r="A102" s="21"/>
      <c r="B102" s="21"/>
      <c r="C102" s="21"/>
      <c r="D102" s="21"/>
      <c r="E102" s="21"/>
      <c r="F102" s="21"/>
      <c r="G102" s="21"/>
      <c r="H102" s="21"/>
      <c r="I102" s="21"/>
      <c r="J102" s="21"/>
      <c r="K102" s="21"/>
      <c r="L102" s="21"/>
      <c r="M102" s="21"/>
      <c r="N102" s="21"/>
      <c r="O102" s="21"/>
      <c r="P102" s="97"/>
      <c r="Q102" s="24"/>
      <c r="R102" s="24">
        <v>500000</v>
      </c>
      <c r="S102" s="24">
        <f t="shared" si="13"/>
        <v>10000</v>
      </c>
      <c r="T102" s="24"/>
      <c r="U102" s="24">
        <f t="shared" si="7"/>
        <v>490000</v>
      </c>
      <c r="V102" s="29">
        <f t="shared" si="8"/>
        <v>10000</v>
      </c>
    </row>
    <row r="103" spans="1:22" ht="15" customHeight="1" x14ac:dyDescent="0.25">
      <c r="A103" s="21"/>
      <c r="B103" s="21"/>
      <c r="C103" s="21"/>
      <c r="D103" s="21"/>
      <c r="E103" s="21"/>
      <c r="F103" s="21"/>
      <c r="G103" s="21"/>
      <c r="H103" s="21"/>
      <c r="I103" s="21"/>
      <c r="J103" s="21"/>
      <c r="K103" s="21"/>
      <c r="L103" s="21"/>
      <c r="M103" s="21"/>
      <c r="N103" s="21"/>
      <c r="O103" s="21"/>
      <c r="P103" s="97"/>
      <c r="Q103" s="24"/>
      <c r="R103" s="24">
        <v>500000</v>
      </c>
      <c r="S103" s="24">
        <f t="shared" si="13"/>
        <v>10000</v>
      </c>
      <c r="T103" s="24"/>
      <c r="U103" s="24">
        <f t="shared" si="7"/>
        <v>490000</v>
      </c>
      <c r="V103" s="29">
        <f t="shared" si="8"/>
        <v>10000</v>
      </c>
    </row>
    <row r="104" spans="1:22" ht="15" customHeight="1" x14ac:dyDescent="0.25">
      <c r="A104" s="21"/>
      <c r="B104" s="21"/>
      <c r="C104" s="21"/>
      <c r="D104" s="21"/>
      <c r="E104" s="21"/>
      <c r="F104" s="21"/>
      <c r="G104" s="21"/>
      <c r="H104" s="21"/>
      <c r="I104" s="21"/>
      <c r="J104" s="21"/>
      <c r="K104" s="21"/>
      <c r="L104" s="21"/>
      <c r="M104" s="21"/>
      <c r="N104" s="21"/>
      <c r="O104" s="21"/>
      <c r="P104" s="97"/>
      <c r="Q104" s="24"/>
      <c r="R104" s="24">
        <v>300000</v>
      </c>
      <c r="S104" s="24">
        <f t="shared" si="13"/>
        <v>6000</v>
      </c>
      <c r="T104" s="24"/>
      <c r="U104" s="24">
        <f t="shared" si="7"/>
        <v>294000</v>
      </c>
      <c r="V104" s="29">
        <f t="shared" si="8"/>
        <v>6000</v>
      </c>
    </row>
    <row r="105" spans="1:22" ht="15" customHeight="1" x14ac:dyDescent="0.25">
      <c r="A105" s="21"/>
      <c r="B105" s="21"/>
      <c r="C105" s="21"/>
      <c r="D105" s="21"/>
      <c r="E105" s="21"/>
      <c r="F105" s="21"/>
      <c r="G105" s="21"/>
      <c r="H105" s="21"/>
      <c r="I105" s="21"/>
      <c r="J105" s="21"/>
      <c r="K105" s="21"/>
      <c r="L105" s="21"/>
      <c r="M105" s="21"/>
      <c r="N105" s="21"/>
      <c r="O105" s="21"/>
      <c r="P105" s="97"/>
      <c r="Q105" s="24"/>
      <c r="R105" s="24">
        <v>600000</v>
      </c>
      <c r="S105" s="24">
        <f t="shared" si="13"/>
        <v>12000</v>
      </c>
      <c r="T105" s="24"/>
      <c r="U105" s="24">
        <f t="shared" si="7"/>
        <v>588000</v>
      </c>
      <c r="V105" s="29">
        <f t="shared" si="8"/>
        <v>12000</v>
      </c>
    </row>
    <row r="106" spans="1:22" ht="15" customHeight="1" x14ac:dyDescent="0.25">
      <c r="A106" s="21"/>
      <c r="B106" s="21"/>
      <c r="C106" s="21"/>
      <c r="D106" s="21"/>
      <c r="E106" s="21"/>
      <c r="F106" s="21"/>
      <c r="G106" s="21"/>
      <c r="H106" s="21"/>
      <c r="I106" s="21"/>
      <c r="J106" s="21"/>
      <c r="K106" s="21"/>
      <c r="L106" s="21"/>
      <c r="M106" s="21"/>
      <c r="N106" s="21"/>
      <c r="O106" s="21"/>
      <c r="P106" s="97"/>
      <c r="Q106" s="24"/>
      <c r="R106" s="24">
        <v>500000</v>
      </c>
      <c r="S106" s="24">
        <f t="shared" si="13"/>
        <v>10000</v>
      </c>
      <c r="T106" s="24"/>
      <c r="U106" s="24">
        <f t="shared" si="7"/>
        <v>490000</v>
      </c>
      <c r="V106" s="29">
        <f t="shared" si="8"/>
        <v>10000</v>
      </c>
    </row>
    <row r="107" spans="1:22" ht="15" customHeight="1" x14ac:dyDescent="0.25">
      <c r="A107" s="21"/>
      <c r="B107" s="21"/>
      <c r="C107" s="21"/>
      <c r="D107" s="21"/>
      <c r="E107" s="21"/>
      <c r="F107" s="21"/>
      <c r="G107" s="21"/>
      <c r="H107" s="21"/>
      <c r="I107" s="21"/>
      <c r="J107" s="21"/>
      <c r="K107" s="21"/>
      <c r="L107" s="21"/>
      <c r="M107" s="21"/>
      <c r="N107" s="21"/>
      <c r="O107" s="21"/>
      <c r="P107" s="99">
        <v>57817</v>
      </c>
      <c r="Q107" s="82"/>
      <c r="R107" s="82"/>
      <c r="S107" s="82"/>
      <c r="T107" s="82"/>
      <c r="U107" s="82"/>
      <c r="V107" s="72"/>
    </row>
    <row r="108" spans="1:22" ht="15" customHeight="1" x14ac:dyDescent="0.25">
      <c r="A108" s="21"/>
      <c r="B108" s="21"/>
      <c r="C108" s="21"/>
      <c r="D108" s="21"/>
      <c r="E108" s="21"/>
      <c r="F108" s="21"/>
      <c r="G108" s="21"/>
      <c r="H108" s="21"/>
      <c r="I108" s="21"/>
      <c r="J108" s="21"/>
      <c r="K108" s="21"/>
      <c r="L108" s="21"/>
      <c r="M108" s="21"/>
      <c r="N108" s="21"/>
      <c r="O108" s="21"/>
      <c r="P108" s="97"/>
      <c r="Q108" s="24">
        <v>2475000</v>
      </c>
      <c r="R108" s="24">
        <v>500000</v>
      </c>
      <c r="S108" s="24">
        <f>R108*2%</f>
        <v>10000</v>
      </c>
      <c r="T108" s="24">
        <f>Q108-SUM(R108:R112,0)</f>
        <v>25000</v>
      </c>
      <c r="U108" s="24">
        <f t="shared" si="7"/>
        <v>490000</v>
      </c>
      <c r="V108" s="29">
        <f t="shared" si="8"/>
        <v>-15000</v>
      </c>
    </row>
    <row r="109" spans="1:22" ht="15" customHeight="1" x14ac:dyDescent="0.25">
      <c r="A109" s="21"/>
      <c r="B109" s="21"/>
      <c r="C109" s="21"/>
      <c r="D109" s="21"/>
      <c r="E109" s="21"/>
      <c r="F109" s="21"/>
      <c r="G109" s="21"/>
      <c r="H109" s="21"/>
      <c r="I109" s="21"/>
      <c r="J109" s="21"/>
      <c r="K109" s="21"/>
      <c r="L109" s="21"/>
      <c r="M109" s="21"/>
      <c r="N109" s="21"/>
      <c r="O109" s="21"/>
      <c r="P109" s="97"/>
      <c r="Q109" s="24"/>
      <c r="R109" s="24">
        <v>500000</v>
      </c>
      <c r="S109" s="24">
        <f t="shared" ref="S109:S111" si="14">R109*2%</f>
        <v>10000</v>
      </c>
      <c r="T109" s="24"/>
      <c r="U109" s="24">
        <f t="shared" si="7"/>
        <v>490000</v>
      </c>
      <c r="V109" s="29">
        <f t="shared" si="8"/>
        <v>10000</v>
      </c>
    </row>
    <row r="110" spans="1:22" ht="15" customHeight="1" x14ac:dyDescent="0.25">
      <c r="A110" s="21"/>
      <c r="B110" s="21"/>
      <c r="C110" s="21"/>
      <c r="D110" s="21"/>
      <c r="E110" s="21"/>
      <c r="F110" s="21"/>
      <c r="G110" s="21"/>
      <c r="H110" s="21"/>
      <c r="I110" s="21"/>
      <c r="J110" s="21"/>
      <c r="K110" s="21"/>
      <c r="L110" s="21"/>
      <c r="M110" s="21"/>
      <c r="N110" s="21"/>
      <c r="O110" s="21"/>
      <c r="P110" s="97"/>
      <c r="Q110" s="24"/>
      <c r="R110" s="24">
        <v>1000000</v>
      </c>
      <c r="S110" s="24">
        <f t="shared" si="14"/>
        <v>20000</v>
      </c>
      <c r="T110" s="24"/>
      <c r="U110" s="24">
        <f t="shared" si="7"/>
        <v>980000</v>
      </c>
      <c r="V110" s="29">
        <f t="shared" si="8"/>
        <v>20000</v>
      </c>
    </row>
    <row r="111" spans="1:22" ht="15" customHeight="1" x14ac:dyDescent="0.25">
      <c r="A111" s="21"/>
      <c r="B111" s="21"/>
      <c r="C111" s="21"/>
      <c r="D111" s="21"/>
      <c r="E111" s="21"/>
      <c r="F111" s="21"/>
      <c r="G111" s="21"/>
      <c r="H111" s="21"/>
      <c r="I111" s="21"/>
      <c r="J111" s="21"/>
      <c r="K111" s="21"/>
      <c r="L111" s="21"/>
      <c r="M111" s="21"/>
      <c r="N111" s="21"/>
      <c r="O111" s="21"/>
      <c r="P111" s="97"/>
      <c r="Q111" s="24"/>
      <c r="R111" s="24">
        <v>450000</v>
      </c>
      <c r="S111" s="24">
        <f t="shared" si="14"/>
        <v>9000</v>
      </c>
      <c r="T111" s="24"/>
      <c r="U111" s="24">
        <f t="shared" si="7"/>
        <v>441000</v>
      </c>
      <c r="V111" s="29">
        <f t="shared" si="8"/>
        <v>9000</v>
      </c>
    </row>
    <row r="112" spans="1:22" ht="15" customHeight="1" x14ac:dyDescent="0.25">
      <c r="A112" s="21"/>
      <c r="B112" s="21"/>
      <c r="C112" s="21"/>
      <c r="D112" s="21"/>
      <c r="E112" s="21"/>
      <c r="F112" s="21"/>
      <c r="G112" s="21"/>
      <c r="H112" s="21"/>
      <c r="I112" s="21"/>
      <c r="J112" s="21"/>
      <c r="K112" s="21"/>
      <c r="L112" s="21"/>
      <c r="M112" s="21"/>
      <c r="N112" s="21"/>
      <c r="O112" s="21"/>
      <c r="P112" s="97"/>
      <c r="Q112" s="24"/>
      <c r="R112" s="24"/>
      <c r="S112" s="24"/>
      <c r="T112" s="24"/>
      <c r="U112" s="24"/>
      <c r="V112" s="29"/>
    </row>
    <row r="113" spans="1:22" ht="15" customHeight="1" x14ac:dyDescent="0.25">
      <c r="A113" s="21"/>
      <c r="B113" s="21"/>
      <c r="C113" s="21"/>
      <c r="D113" s="21"/>
      <c r="E113" s="21"/>
      <c r="F113" s="21"/>
      <c r="G113" s="21"/>
      <c r="H113" s="21"/>
      <c r="I113" s="21"/>
      <c r="J113" s="21"/>
      <c r="K113" s="21"/>
      <c r="L113" s="21"/>
      <c r="M113" s="21"/>
      <c r="N113" s="21"/>
      <c r="O113" s="21"/>
      <c r="P113" s="97"/>
      <c r="Q113" s="24"/>
      <c r="R113" s="24"/>
      <c r="S113" s="24"/>
      <c r="T113" s="24"/>
      <c r="U113" s="24"/>
      <c r="V113" s="29"/>
    </row>
    <row r="114" spans="1:22" ht="15" customHeight="1" x14ac:dyDescent="0.25">
      <c r="A114" s="21"/>
      <c r="B114" s="21"/>
      <c r="C114" s="21"/>
      <c r="D114" s="21"/>
      <c r="E114" s="21"/>
      <c r="F114" s="21"/>
      <c r="G114" s="21"/>
      <c r="H114" s="21"/>
      <c r="I114" s="21"/>
      <c r="J114" s="21"/>
      <c r="K114" s="21"/>
      <c r="L114" s="21"/>
      <c r="M114" s="21"/>
      <c r="N114" s="21"/>
      <c r="O114" s="21"/>
      <c r="P114" s="99">
        <v>57815</v>
      </c>
      <c r="Q114" s="82"/>
      <c r="R114" s="82"/>
      <c r="S114" s="82"/>
      <c r="T114" s="82"/>
      <c r="U114" s="82"/>
      <c r="V114" s="72"/>
    </row>
    <row r="115" spans="1:22" ht="15" customHeight="1" x14ac:dyDescent="0.25">
      <c r="A115" s="21"/>
      <c r="B115" s="21"/>
      <c r="C115" s="21"/>
      <c r="D115" s="21"/>
      <c r="E115" s="21"/>
      <c r="F115" s="21"/>
      <c r="G115" s="21"/>
      <c r="H115" s="21"/>
      <c r="I115" s="21"/>
      <c r="J115" s="21"/>
      <c r="K115" s="21"/>
      <c r="L115" s="21"/>
      <c r="M115" s="21"/>
      <c r="N115" s="21"/>
      <c r="O115" s="21"/>
      <c r="P115" s="97"/>
      <c r="Q115" s="24">
        <v>2756250</v>
      </c>
      <c r="R115" s="24">
        <v>1000000</v>
      </c>
      <c r="S115" s="24">
        <f>R115*2%</f>
        <v>20000</v>
      </c>
      <c r="T115" s="24">
        <f>Q115-SUM(R115:R119,0)</f>
        <v>-493750</v>
      </c>
      <c r="U115" s="24">
        <f t="shared" ref="U115:U149" si="15">R115-S115</f>
        <v>980000</v>
      </c>
      <c r="V115" s="29">
        <f t="shared" ref="V115:V149" si="16">S115-T115</f>
        <v>513750</v>
      </c>
    </row>
    <row r="116" spans="1:22" ht="15" customHeight="1" x14ac:dyDescent="0.25">
      <c r="A116" s="21"/>
      <c r="B116" s="21"/>
      <c r="C116" s="21"/>
      <c r="D116" s="21"/>
      <c r="E116" s="21"/>
      <c r="F116" s="21"/>
      <c r="G116" s="21"/>
      <c r="H116" s="21"/>
      <c r="I116" s="21"/>
      <c r="J116" s="21"/>
      <c r="K116" s="21"/>
      <c r="L116" s="21"/>
      <c r="M116" s="21"/>
      <c r="N116" s="21"/>
      <c r="O116" s="21"/>
      <c r="P116" s="97"/>
      <c r="Q116" s="24"/>
      <c r="R116" s="24">
        <v>50000</v>
      </c>
      <c r="S116" s="24">
        <f t="shared" ref="S116:S119" si="17">R116*2%</f>
        <v>1000</v>
      </c>
      <c r="T116" s="24"/>
      <c r="U116" s="24">
        <f t="shared" si="15"/>
        <v>49000</v>
      </c>
      <c r="V116" s="29">
        <f t="shared" si="16"/>
        <v>1000</v>
      </c>
    </row>
    <row r="117" spans="1:22" ht="15" customHeight="1" x14ac:dyDescent="0.25">
      <c r="A117" s="21"/>
      <c r="B117" s="21"/>
      <c r="C117" s="21"/>
      <c r="D117" s="21"/>
      <c r="E117" s="21"/>
      <c r="F117" s="21"/>
      <c r="G117" s="21"/>
      <c r="H117" s="21"/>
      <c r="I117" s="21"/>
      <c r="J117" s="21"/>
      <c r="K117" s="21"/>
      <c r="L117" s="21"/>
      <c r="M117" s="21"/>
      <c r="N117" s="21"/>
      <c r="O117" s="21"/>
      <c r="P117" s="97"/>
      <c r="Q117" s="24"/>
      <c r="R117" s="24">
        <v>1000000</v>
      </c>
      <c r="S117" s="24">
        <f t="shared" si="17"/>
        <v>20000</v>
      </c>
      <c r="T117" s="24"/>
      <c r="U117" s="24">
        <f t="shared" si="15"/>
        <v>980000</v>
      </c>
      <c r="V117" s="29">
        <f t="shared" si="16"/>
        <v>20000</v>
      </c>
    </row>
    <row r="118" spans="1:22" ht="15" customHeight="1" x14ac:dyDescent="0.25">
      <c r="A118" s="21"/>
      <c r="B118" s="21"/>
      <c r="C118" s="21"/>
      <c r="D118" s="21"/>
      <c r="E118" s="21"/>
      <c r="F118" s="21"/>
      <c r="G118" s="21"/>
      <c r="H118" s="21"/>
      <c r="I118" s="21"/>
      <c r="J118" s="21"/>
      <c r="K118" s="21"/>
      <c r="L118" s="21"/>
      <c r="M118" s="21"/>
      <c r="N118" s="21"/>
      <c r="O118" s="21"/>
      <c r="P118" s="97"/>
      <c r="Q118" s="24"/>
      <c r="R118" s="24">
        <v>700000</v>
      </c>
      <c r="S118" s="24">
        <f t="shared" si="17"/>
        <v>14000</v>
      </c>
      <c r="T118" s="24"/>
      <c r="U118" s="24">
        <f t="shared" si="15"/>
        <v>686000</v>
      </c>
      <c r="V118" s="29">
        <f t="shared" si="16"/>
        <v>14000</v>
      </c>
    </row>
    <row r="119" spans="1:22" ht="15" customHeight="1" x14ac:dyDescent="0.25">
      <c r="A119" s="21"/>
      <c r="B119" s="21"/>
      <c r="C119" s="21"/>
      <c r="D119" s="21"/>
      <c r="E119" s="21"/>
      <c r="F119" s="21"/>
      <c r="G119" s="21"/>
      <c r="H119" s="21"/>
      <c r="I119" s="21"/>
      <c r="J119" s="21"/>
      <c r="K119" s="21"/>
      <c r="L119" s="21"/>
      <c r="M119" s="21"/>
      <c r="N119" s="21"/>
      <c r="O119" s="21"/>
      <c r="P119" s="97"/>
      <c r="Q119" s="24"/>
      <c r="R119" s="24">
        <v>500000</v>
      </c>
      <c r="S119" s="24">
        <f t="shared" si="17"/>
        <v>10000</v>
      </c>
      <c r="T119" s="24"/>
      <c r="U119" s="24">
        <f t="shared" si="15"/>
        <v>490000</v>
      </c>
      <c r="V119" s="29">
        <f t="shared" si="16"/>
        <v>10000</v>
      </c>
    </row>
    <row r="120" spans="1:22" ht="15" customHeight="1" x14ac:dyDescent="0.25">
      <c r="A120" s="21"/>
      <c r="B120" s="21"/>
      <c r="C120" s="21"/>
      <c r="D120" s="21"/>
      <c r="E120" s="21"/>
      <c r="F120" s="21"/>
      <c r="G120" s="21"/>
      <c r="H120" s="21"/>
      <c r="I120" s="21"/>
      <c r="J120" s="21"/>
      <c r="K120" s="21"/>
      <c r="L120" s="21"/>
      <c r="M120" s="21"/>
      <c r="N120" s="21"/>
      <c r="O120" s="21"/>
      <c r="P120" s="99">
        <v>57150</v>
      </c>
      <c r="Q120" s="82"/>
      <c r="R120" s="82"/>
      <c r="S120" s="82"/>
      <c r="T120" s="82"/>
      <c r="U120" s="82"/>
      <c r="V120" s="72"/>
    </row>
    <row r="121" spans="1:22" ht="15" customHeight="1" x14ac:dyDescent="0.25">
      <c r="A121" s="21"/>
      <c r="B121" s="21"/>
      <c r="C121" s="21"/>
      <c r="D121" s="21"/>
      <c r="E121" s="21"/>
      <c r="F121" s="21"/>
      <c r="G121" s="21"/>
      <c r="H121" s="21"/>
      <c r="I121" s="21"/>
      <c r="J121" s="21"/>
      <c r="K121" s="21"/>
      <c r="L121" s="21"/>
      <c r="M121" s="21"/>
      <c r="N121" s="21"/>
      <c r="O121" s="21"/>
      <c r="P121" s="97"/>
      <c r="Q121" s="24">
        <v>4840000</v>
      </c>
      <c r="R121" s="24">
        <v>200000</v>
      </c>
      <c r="S121" s="24">
        <f>R121*2%</f>
        <v>4000</v>
      </c>
      <c r="T121" s="24">
        <f>Q121-SUM(R121:R130,0)</f>
        <v>-75345</v>
      </c>
      <c r="U121" s="24">
        <f t="shared" si="15"/>
        <v>196000</v>
      </c>
      <c r="V121" s="29">
        <f t="shared" si="16"/>
        <v>79345</v>
      </c>
    </row>
    <row r="122" spans="1:22" ht="15" customHeight="1" x14ac:dyDescent="0.25">
      <c r="A122" s="21"/>
      <c r="B122" s="21"/>
      <c r="C122" s="21"/>
      <c r="D122" s="21"/>
      <c r="E122" s="21"/>
      <c r="F122" s="21"/>
      <c r="G122" s="21"/>
      <c r="H122" s="21"/>
      <c r="I122" s="21"/>
      <c r="J122" s="21"/>
      <c r="K122" s="21"/>
      <c r="L122" s="21"/>
      <c r="M122" s="21"/>
      <c r="N122" s="21"/>
      <c r="O122" s="21"/>
      <c r="P122" s="97"/>
      <c r="Q122" s="24"/>
      <c r="R122" s="24">
        <v>300000</v>
      </c>
      <c r="S122" s="24">
        <f t="shared" ref="S122:S130" si="18">R122*2%</f>
        <v>6000</v>
      </c>
      <c r="T122" s="24"/>
      <c r="U122" s="24">
        <f t="shared" si="15"/>
        <v>294000</v>
      </c>
      <c r="V122" s="29">
        <f t="shared" si="16"/>
        <v>6000</v>
      </c>
    </row>
    <row r="123" spans="1:22" ht="15" customHeight="1" x14ac:dyDescent="0.25">
      <c r="A123" s="21"/>
      <c r="B123" s="21"/>
      <c r="C123" s="21"/>
      <c r="D123" s="21"/>
      <c r="E123" s="21"/>
      <c r="F123" s="21"/>
      <c r="G123" s="21"/>
      <c r="H123" s="21"/>
      <c r="I123" s="21"/>
      <c r="J123" s="21"/>
      <c r="K123" s="21"/>
      <c r="L123" s="21"/>
      <c r="M123" s="21"/>
      <c r="N123" s="21"/>
      <c r="O123" s="21"/>
      <c r="P123" s="97"/>
      <c r="Q123" s="24"/>
      <c r="R123" s="24">
        <v>500000</v>
      </c>
      <c r="S123" s="24">
        <f t="shared" si="18"/>
        <v>10000</v>
      </c>
      <c r="T123" s="24"/>
      <c r="U123" s="24">
        <f t="shared" si="15"/>
        <v>490000</v>
      </c>
      <c r="V123" s="29">
        <f t="shared" si="16"/>
        <v>10000</v>
      </c>
    </row>
    <row r="124" spans="1:22" ht="15" customHeight="1" x14ac:dyDescent="0.25">
      <c r="A124" s="21"/>
      <c r="B124" s="21"/>
      <c r="C124" s="21"/>
      <c r="D124" s="21"/>
      <c r="E124" s="21"/>
      <c r="F124" s="21"/>
      <c r="G124" s="21"/>
      <c r="H124" s="21"/>
      <c r="I124" s="21"/>
      <c r="J124" s="21"/>
      <c r="K124" s="21"/>
      <c r="L124" s="21"/>
      <c r="M124" s="21"/>
      <c r="N124" s="21"/>
      <c r="O124" s="21"/>
      <c r="P124" s="97"/>
      <c r="Q124" s="24"/>
      <c r="R124" s="24">
        <v>200000</v>
      </c>
      <c r="S124" s="24">
        <f t="shared" si="18"/>
        <v>4000</v>
      </c>
      <c r="T124" s="24"/>
      <c r="U124" s="24">
        <f t="shared" si="15"/>
        <v>196000</v>
      </c>
      <c r="V124" s="29">
        <f t="shared" si="16"/>
        <v>4000</v>
      </c>
    </row>
    <row r="125" spans="1:22" ht="15" customHeight="1" x14ac:dyDescent="0.25">
      <c r="A125" s="21"/>
      <c r="B125" s="21"/>
      <c r="C125" s="21"/>
      <c r="D125" s="21"/>
      <c r="E125" s="21"/>
      <c r="F125" s="21"/>
      <c r="G125" s="21"/>
      <c r="H125" s="21"/>
      <c r="I125" s="21"/>
      <c r="J125" s="21"/>
      <c r="K125" s="21"/>
      <c r="L125" s="21"/>
      <c r="M125" s="21"/>
      <c r="N125" s="21"/>
      <c r="O125" s="21"/>
      <c r="P125" s="97"/>
      <c r="Q125" s="24"/>
      <c r="R125" s="24">
        <v>300000</v>
      </c>
      <c r="S125" s="24">
        <f t="shared" si="18"/>
        <v>6000</v>
      </c>
      <c r="T125" s="24"/>
      <c r="U125" s="24">
        <f t="shared" si="15"/>
        <v>294000</v>
      </c>
      <c r="V125" s="29">
        <f t="shared" si="16"/>
        <v>6000</v>
      </c>
    </row>
    <row r="126" spans="1:22" ht="15" customHeight="1" x14ac:dyDescent="0.25">
      <c r="A126" s="21"/>
      <c r="B126" s="21"/>
      <c r="C126" s="21"/>
      <c r="D126" s="21"/>
      <c r="E126" s="21"/>
      <c r="F126" s="21"/>
      <c r="G126" s="21"/>
      <c r="H126" s="21"/>
      <c r="I126" s="21"/>
      <c r="J126" s="21"/>
      <c r="K126" s="21"/>
      <c r="L126" s="21"/>
      <c r="M126" s="21"/>
      <c r="N126" s="21"/>
      <c r="O126" s="21"/>
      <c r="P126" s="97"/>
      <c r="Q126" s="24"/>
      <c r="R126" s="24">
        <v>415345</v>
      </c>
      <c r="S126" s="24">
        <v>0</v>
      </c>
      <c r="T126" s="24"/>
      <c r="U126" s="24">
        <f t="shared" si="15"/>
        <v>415345</v>
      </c>
      <c r="V126" s="29">
        <f t="shared" si="16"/>
        <v>0</v>
      </c>
    </row>
    <row r="127" spans="1:22" ht="15" customHeight="1" x14ac:dyDescent="0.25">
      <c r="A127" s="21"/>
      <c r="B127" s="21"/>
      <c r="C127" s="21"/>
      <c r="D127" s="21"/>
      <c r="E127" s="21"/>
      <c r="F127" s="21"/>
      <c r="G127" s="21"/>
      <c r="H127" s="21"/>
      <c r="I127" s="21"/>
      <c r="J127" s="21"/>
      <c r="K127" s="21"/>
      <c r="L127" s="21"/>
      <c r="M127" s="21"/>
      <c r="N127" s="21"/>
      <c r="O127" s="21"/>
      <c r="P127" s="97"/>
      <c r="Q127" s="24"/>
      <c r="R127" s="24">
        <v>500000</v>
      </c>
      <c r="S127" s="24">
        <f t="shared" si="18"/>
        <v>10000</v>
      </c>
      <c r="T127" s="24"/>
      <c r="U127" s="24">
        <f t="shared" si="15"/>
        <v>490000</v>
      </c>
      <c r="V127" s="29">
        <f t="shared" si="16"/>
        <v>10000</v>
      </c>
    </row>
    <row r="128" spans="1:22" ht="15" customHeight="1" x14ac:dyDescent="0.25">
      <c r="A128" s="21"/>
      <c r="B128" s="21"/>
      <c r="C128" s="21"/>
      <c r="D128" s="21"/>
      <c r="E128" s="21"/>
      <c r="F128" s="21"/>
      <c r="G128" s="21"/>
      <c r="H128" s="21"/>
      <c r="I128" s="21"/>
      <c r="J128" s="21"/>
      <c r="K128" s="21"/>
      <c r="L128" s="21"/>
      <c r="M128" s="21"/>
      <c r="N128" s="21"/>
      <c r="O128" s="21"/>
      <c r="P128" s="97"/>
      <c r="Q128" s="24"/>
      <c r="R128" s="24">
        <v>1000000</v>
      </c>
      <c r="S128" s="24">
        <f t="shared" si="18"/>
        <v>20000</v>
      </c>
      <c r="T128" s="24"/>
      <c r="U128" s="24">
        <f t="shared" si="15"/>
        <v>980000</v>
      </c>
      <c r="V128" s="29">
        <f t="shared" si="16"/>
        <v>20000</v>
      </c>
    </row>
    <row r="129" spans="1:22" ht="15" customHeight="1" x14ac:dyDescent="0.25">
      <c r="A129" s="21"/>
      <c r="B129" s="21"/>
      <c r="C129" s="21"/>
      <c r="D129" s="21"/>
      <c r="E129" s="21"/>
      <c r="F129" s="21"/>
      <c r="G129" s="21"/>
      <c r="H129" s="21"/>
      <c r="I129" s="21"/>
      <c r="J129" s="21"/>
      <c r="K129" s="21"/>
      <c r="L129" s="21"/>
      <c r="M129" s="21"/>
      <c r="N129" s="21"/>
      <c r="O129" s="21"/>
      <c r="P129" s="97"/>
      <c r="Q129" s="24"/>
      <c r="R129" s="24">
        <v>1000000</v>
      </c>
      <c r="S129" s="24">
        <f t="shared" si="18"/>
        <v>20000</v>
      </c>
      <c r="T129" s="24"/>
      <c r="U129" s="24">
        <f t="shared" si="15"/>
        <v>980000</v>
      </c>
      <c r="V129" s="29">
        <f t="shared" si="16"/>
        <v>20000</v>
      </c>
    </row>
    <row r="130" spans="1:22" ht="15" customHeight="1" x14ac:dyDescent="0.25">
      <c r="A130" s="21"/>
      <c r="B130" s="21"/>
      <c r="C130" s="21"/>
      <c r="D130" s="21"/>
      <c r="E130" s="21"/>
      <c r="F130" s="21"/>
      <c r="G130" s="21"/>
      <c r="H130" s="21"/>
      <c r="I130" s="21"/>
      <c r="J130" s="21"/>
      <c r="K130" s="21"/>
      <c r="L130" s="21"/>
      <c r="M130" s="21"/>
      <c r="N130" s="21"/>
      <c r="O130" s="21"/>
      <c r="P130" s="97"/>
      <c r="Q130" s="24"/>
      <c r="R130" s="24">
        <v>500000</v>
      </c>
      <c r="S130" s="24">
        <f t="shared" si="18"/>
        <v>10000</v>
      </c>
      <c r="T130" s="24"/>
      <c r="U130" s="24">
        <f t="shared" si="15"/>
        <v>490000</v>
      </c>
      <c r="V130" s="29">
        <f t="shared" si="16"/>
        <v>10000</v>
      </c>
    </row>
    <row r="131" spans="1:22" ht="15" customHeight="1" x14ac:dyDescent="0.25">
      <c r="A131" s="21"/>
      <c r="B131" s="21"/>
      <c r="C131" s="21"/>
      <c r="D131" s="21"/>
      <c r="E131" s="21"/>
      <c r="F131" s="21"/>
      <c r="G131" s="21"/>
      <c r="H131" s="21"/>
      <c r="I131" s="21"/>
      <c r="J131" s="21"/>
      <c r="K131" s="21"/>
      <c r="L131" s="21"/>
      <c r="M131" s="21"/>
      <c r="N131" s="21"/>
      <c r="O131" s="21"/>
      <c r="P131" s="99">
        <v>57149</v>
      </c>
      <c r="Q131" s="82"/>
      <c r="R131" s="82"/>
      <c r="S131" s="82"/>
      <c r="T131" s="82"/>
      <c r="U131" s="82"/>
      <c r="V131" s="72"/>
    </row>
    <row r="132" spans="1:22" ht="15" customHeight="1" x14ac:dyDescent="0.25">
      <c r="A132" s="21"/>
      <c r="B132" s="21"/>
      <c r="C132" s="21"/>
      <c r="D132" s="21"/>
      <c r="E132" s="21"/>
      <c r="F132" s="21"/>
      <c r="G132" s="21"/>
      <c r="H132" s="21"/>
      <c r="I132" s="21"/>
      <c r="J132" s="21"/>
      <c r="K132" s="21"/>
      <c r="L132" s="21"/>
      <c r="M132" s="21"/>
      <c r="N132" s="21"/>
      <c r="O132" s="21"/>
      <c r="P132" s="97"/>
      <c r="Q132" s="24">
        <v>2475000</v>
      </c>
      <c r="R132" s="24">
        <v>200000</v>
      </c>
      <c r="S132" s="24">
        <f>R132*2%</f>
        <v>4000</v>
      </c>
      <c r="T132" s="24">
        <f>Q132-SUM(R132:R140,0)</f>
        <v>-593687</v>
      </c>
      <c r="U132" s="24">
        <f t="shared" si="15"/>
        <v>196000</v>
      </c>
      <c r="V132" s="29">
        <f t="shared" si="16"/>
        <v>597687</v>
      </c>
    </row>
    <row r="133" spans="1:22" ht="15" customHeight="1" x14ac:dyDescent="0.25">
      <c r="A133" s="21"/>
      <c r="B133" s="21"/>
      <c r="C133" s="21"/>
      <c r="D133" s="21"/>
      <c r="E133" s="21"/>
      <c r="F133" s="21"/>
      <c r="G133" s="21"/>
      <c r="H133" s="21"/>
      <c r="I133" s="21"/>
      <c r="J133" s="21"/>
      <c r="K133" s="21"/>
      <c r="L133" s="21"/>
      <c r="M133" s="21"/>
      <c r="N133" s="21"/>
      <c r="O133" s="21"/>
      <c r="P133" s="97"/>
      <c r="Q133" s="24"/>
      <c r="R133" s="24">
        <v>200000</v>
      </c>
      <c r="S133" s="24">
        <f t="shared" ref="S133:S140" si="19">R133*2%</f>
        <v>4000</v>
      </c>
      <c r="T133" s="24"/>
      <c r="U133" s="24">
        <f t="shared" si="15"/>
        <v>196000</v>
      </c>
      <c r="V133" s="29">
        <f t="shared" si="16"/>
        <v>4000</v>
      </c>
    </row>
    <row r="134" spans="1:22" ht="15" customHeight="1" x14ac:dyDescent="0.25">
      <c r="A134" s="21"/>
      <c r="B134" s="21"/>
      <c r="C134" s="21"/>
      <c r="D134" s="21"/>
      <c r="E134" s="21"/>
      <c r="F134" s="21"/>
      <c r="G134" s="21"/>
      <c r="H134" s="21"/>
      <c r="I134" s="21"/>
      <c r="J134" s="21"/>
      <c r="K134" s="21"/>
      <c r="L134" s="21"/>
      <c r="M134" s="21"/>
      <c r="N134" s="21"/>
      <c r="O134" s="21"/>
      <c r="P134" s="97"/>
      <c r="Q134" s="24"/>
      <c r="R134" s="24">
        <v>500000</v>
      </c>
      <c r="S134" s="24">
        <f t="shared" si="19"/>
        <v>10000</v>
      </c>
      <c r="T134" s="24"/>
      <c r="U134" s="24">
        <f t="shared" si="15"/>
        <v>490000</v>
      </c>
      <c r="V134" s="29">
        <f t="shared" si="16"/>
        <v>10000</v>
      </c>
    </row>
    <row r="135" spans="1:22" ht="15" customHeight="1" x14ac:dyDescent="0.25">
      <c r="A135" s="21"/>
      <c r="B135" s="21"/>
      <c r="C135" s="21"/>
      <c r="D135" s="21"/>
      <c r="E135" s="21"/>
      <c r="F135" s="21"/>
      <c r="G135" s="21"/>
      <c r="H135" s="21"/>
      <c r="I135" s="21"/>
      <c r="J135" s="21"/>
      <c r="K135" s="21"/>
      <c r="L135" s="21"/>
      <c r="M135" s="21"/>
      <c r="N135" s="21"/>
      <c r="O135" s="21"/>
      <c r="P135" s="97"/>
      <c r="Q135" s="24"/>
      <c r="R135" s="24">
        <v>200000</v>
      </c>
      <c r="S135" s="24">
        <f t="shared" si="19"/>
        <v>4000</v>
      </c>
      <c r="T135" s="24"/>
      <c r="U135" s="24">
        <f t="shared" si="15"/>
        <v>196000</v>
      </c>
      <c r="V135" s="29">
        <f t="shared" si="16"/>
        <v>4000</v>
      </c>
    </row>
    <row r="136" spans="1:22" ht="15" customHeight="1" x14ac:dyDescent="0.25">
      <c r="A136" s="21"/>
      <c r="B136" s="21"/>
      <c r="C136" s="21"/>
      <c r="D136" s="21"/>
      <c r="E136" s="21"/>
      <c r="F136" s="21"/>
      <c r="G136" s="21"/>
      <c r="H136" s="21"/>
      <c r="I136" s="21"/>
      <c r="J136" s="21"/>
      <c r="K136" s="21"/>
      <c r="L136" s="21"/>
      <c r="M136" s="21"/>
      <c r="N136" s="21"/>
      <c r="O136" s="21"/>
      <c r="P136" s="97"/>
      <c r="Q136" s="24"/>
      <c r="R136" s="24">
        <v>300000</v>
      </c>
      <c r="S136" s="24">
        <f t="shared" si="19"/>
        <v>6000</v>
      </c>
      <c r="T136" s="24"/>
      <c r="U136" s="24">
        <f t="shared" si="15"/>
        <v>294000</v>
      </c>
      <c r="V136" s="29">
        <f t="shared" si="16"/>
        <v>6000</v>
      </c>
    </row>
    <row r="137" spans="1:22" ht="15" customHeight="1" x14ac:dyDescent="0.25">
      <c r="A137" s="21"/>
      <c r="B137" s="21"/>
      <c r="C137" s="21"/>
      <c r="D137" s="21"/>
      <c r="E137" s="21"/>
      <c r="F137" s="21"/>
      <c r="G137" s="21"/>
      <c r="H137" s="21"/>
      <c r="I137" s="21"/>
      <c r="J137" s="21"/>
      <c r="K137" s="21"/>
      <c r="L137" s="21"/>
      <c r="M137" s="21"/>
      <c r="N137" s="21"/>
      <c r="O137" s="21"/>
      <c r="P137" s="97"/>
      <c r="Q137" s="24"/>
      <c r="R137" s="24">
        <v>168687</v>
      </c>
      <c r="S137" s="24">
        <f t="shared" si="19"/>
        <v>3373.7400000000002</v>
      </c>
      <c r="T137" s="24"/>
      <c r="U137" s="24">
        <f t="shared" si="15"/>
        <v>165313.26</v>
      </c>
      <c r="V137" s="29">
        <f t="shared" si="16"/>
        <v>3373.7400000000002</v>
      </c>
    </row>
    <row r="138" spans="1:22" ht="15" customHeight="1" x14ac:dyDescent="0.25">
      <c r="A138" s="21"/>
      <c r="B138" s="21"/>
      <c r="C138" s="21"/>
      <c r="D138" s="21"/>
      <c r="E138" s="21"/>
      <c r="F138" s="21"/>
      <c r="G138" s="21"/>
      <c r="H138" s="21"/>
      <c r="I138" s="21"/>
      <c r="J138" s="21"/>
      <c r="K138" s="21"/>
      <c r="L138" s="21"/>
      <c r="M138" s="21"/>
      <c r="N138" s="21"/>
      <c r="O138" s="21"/>
      <c r="P138" s="97"/>
      <c r="Q138" s="24"/>
      <c r="R138" s="24">
        <v>500000</v>
      </c>
      <c r="S138" s="24">
        <f t="shared" si="19"/>
        <v>10000</v>
      </c>
      <c r="T138" s="24"/>
      <c r="U138" s="24">
        <f t="shared" si="15"/>
        <v>490000</v>
      </c>
      <c r="V138" s="29">
        <f t="shared" si="16"/>
        <v>10000</v>
      </c>
    </row>
    <row r="139" spans="1:22" ht="15" customHeight="1" x14ac:dyDescent="0.25">
      <c r="A139" s="21"/>
      <c r="B139" s="21"/>
      <c r="C139" s="21"/>
      <c r="D139" s="21"/>
      <c r="E139" s="21"/>
      <c r="F139" s="21"/>
      <c r="G139" s="21"/>
      <c r="H139" s="21"/>
      <c r="I139" s="21"/>
      <c r="J139" s="21"/>
      <c r="K139" s="21"/>
      <c r="L139" s="21"/>
      <c r="M139" s="21"/>
      <c r="N139" s="21"/>
      <c r="O139" s="21"/>
      <c r="P139" s="97"/>
      <c r="Q139" s="24"/>
      <c r="R139" s="24">
        <v>500000</v>
      </c>
      <c r="S139" s="24">
        <f t="shared" si="19"/>
        <v>10000</v>
      </c>
      <c r="T139" s="24"/>
      <c r="U139" s="24">
        <f t="shared" si="15"/>
        <v>490000</v>
      </c>
      <c r="V139" s="29">
        <f t="shared" si="16"/>
        <v>10000</v>
      </c>
    </row>
    <row r="140" spans="1:22" ht="15" customHeight="1" x14ac:dyDescent="0.25">
      <c r="A140" s="21"/>
      <c r="B140" s="21"/>
      <c r="C140" s="21"/>
      <c r="D140" s="21"/>
      <c r="E140" s="21"/>
      <c r="F140" s="21"/>
      <c r="G140" s="21"/>
      <c r="H140" s="21"/>
      <c r="I140" s="21"/>
      <c r="J140" s="21"/>
      <c r="K140" s="21"/>
      <c r="L140" s="21"/>
      <c r="M140" s="21"/>
      <c r="N140" s="21"/>
      <c r="O140" s="21"/>
      <c r="P140" s="97"/>
      <c r="Q140" s="24"/>
      <c r="R140" s="24">
        <v>500000</v>
      </c>
      <c r="S140" s="24">
        <f t="shared" si="19"/>
        <v>10000</v>
      </c>
      <c r="T140" s="24"/>
      <c r="U140" s="24">
        <f t="shared" si="15"/>
        <v>490000</v>
      </c>
      <c r="V140" s="29">
        <f t="shared" si="16"/>
        <v>10000</v>
      </c>
    </row>
    <row r="141" spans="1:22" ht="15" customHeight="1" x14ac:dyDescent="0.25">
      <c r="A141" s="21"/>
      <c r="B141" s="21"/>
      <c r="C141" s="21"/>
      <c r="D141" s="21"/>
      <c r="E141" s="21"/>
      <c r="F141" s="21"/>
      <c r="G141" s="21"/>
      <c r="H141" s="21"/>
      <c r="I141" s="21"/>
      <c r="J141" s="21"/>
      <c r="K141" s="21"/>
      <c r="L141" s="21"/>
      <c r="M141" s="21"/>
      <c r="N141" s="21"/>
      <c r="O141" s="21"/>
      <c r="P141" s="99">
        <v>57818</v>
      </c>
      <c r="Q141" s="82"/>
      <c r="R141" s="82"/>
      <c r="S141" s="82"/>
      <c r="T141" s="82"/>
      <c r="U141" s="82"/>
      <c r="V141" s="72"/>
    </row>
    <row r="142" spans="1:22" ht="15" customHeight="1" x14ac:dyDescent="0.25">
      <c r="A142" s="21"/>
      <c r="B142" s="21"/>
      <c r="C142" s="21"/>
      <c r="D142" s="21"/>
      <c r="E142" s="21"/>
      <c r="F142" s="21"/>
      <c r="G142" s="21"/>
      <c r="H142" s="21"/>
      <c r="I142" s="21"/>
      <c r="J142" s="21"/>
      <c r="K142" s="21"/>
      <c r="L142" s="21"/>
      <c r="M142" s="21"/>
      <c r="N142" s="21"/>
      <c r="O142" s="21"/>
      <c r="P142" s="97"/>
      <c r="Q142" s="24">
        <v>3500000</v>
      </c>
      <c r="R142" s="24">
        <v>500000</v>
      </c>
      <c r="S142" s="24">
        <f>R142*2%</f>
        <v>10000</v>
      </c>
      <c r="T142" s="24">
        <f>Q142-SUM(R142:R145,0)</f>
        <v>0</v>
      </c>
      <c r="U142" s="24">
        <f t="shared" si="15"/>
        <v>490000</v>
      </c>
      <c r="V142" s="29">
        <f t="shared" si="16"/>
        <v>10000</v>
      </c>
    </row>
    <row r="143" spans="1:22" ht="15" customHeight="1" x14ac:dyDescent="0.25">
      <c r="P143" s="97"/>
      <c r="Q143" s="24"/>
      <c r="R143" s="24">
        <v>500000</v>
      </c>
      <c r="S143" s="24">
        <f t="shared" ref="S143:S145" si="20">R143*2%</f>
        <v>10000</v>
      </c>
      <c r="T143" s="24"/>
      <c r="U143" s="24">
        <f t="shared" si="15"/>
        <v>490000</v>
      </c>
      <c r="V143" s="29">
        <f t="shared" si="16"/>
        <v>10000</v>
      </c>
    </row>
    <row r="144" spans="1:22" ht="15" customHeight="1" x14ac:dyDescent="0.25">
      <c r="P144" s="97"/>
      <c r="Q144" s="24"/>
      <c r="R144" s="24">
        <v>1500000</v>
      </c>
      <c r="S144" s="24">
        <f t="shared" si="20"/>
        <v>30000</v>
      </c>
      <c r="T144" s="24"/>
      <c r="U144" s="24">
        <f t="shared" si="15"/>
        <v>1470000</v>
      </c>
      <c r="V144" s="29">
        <f t="shared" si="16"/>
        <v>30000</v>
      </c>
    </row>
    <row r="145" spans="16:22" ht="15" customHeight="1" x14ac:dyDescent="0.25">
      <c r="P145" s="97"/>
      <c r="Q145" s="24"/>
      <c r="R145" s="24">
        <v>1000000</v>
      </c>
      <c r="S145" s="24">
        <f t="shared" si="20"/>
        <v>20000</v>
      </c>
      <c r="T145" s="24"/>
      <c r="U145" s="24">
        <f t="shared" si="15"/>
        <v>980000</v>
      </c>
      <c r="V145" s="29">
        <f t="shared" si="16"/>
        <v>20000</v>
      </c>
    </row>
    <row r="146" spans="16:22" ht="15" customHeight="1" x14ac:dyDescent="0.25">
      <c r="P146" s="99">
        <v>58073</v>
      </c>
      <c r="Q146" s="82"/>
      <c r="R146" s="82"/>
      <c r="S146" s="82"/>
      <c r="T146" s="82"/>
      <c r="U146" s="82"/>
      <c r="V146" s="72"/>
    </row>
    <row r="147" spans="16:22" ht="15" customHeight="1" x14ac:dyDescent="0.25">
      <c r="P147" s="97"/>
      <c r="Q147" s="24">
        <v>1365000</v>
      </c>
      <c r="R147" s="24">
        <v>500000</v>
      </c>
      <c r="S147" s="24">
        <f>R147*2%</f>
        <v>10000</v>
      </c>
      <c r="T147" s="24">
        <f>Q147-SUM(R147:R149,0)</f>
        <v>-635000</v>
      </c>
      <c r="U147" s="24">
        <f t="shared" si="15"/>
        <v>490000</v>
      </c>
      <c r="V147" s="29">
        <f t="shared" si="16"/>
        <v>645000</v>
      </c>
    </row>
    <row r="148" spans="16:22" ht="15" customHeight="1" x14ac:dyDescent="0.25">
      <c r="P148" s="97"/>
      <c r="Q148" s="24"/>
      <c r="R148" s="24">
        <v>1000000</v>
      </c>
      <c r="S148" s="24">
        <f t="shared" ref="S148:S149" si="21">R148*2%</f>
        <v>20000</v>
      </c>
      <c r="T148" s="24"/>
      <c r="U148" s="24">
        <f t="shared" si="15"/>
        <v>980000</v>
      </c>
      <c r="V148" s="29">
        <f t="shared" si="16"/>
        <v>20000</v>
      </c>
    </row>
    <row r="149" spans="16:22" ht="15" customHeight="1" x14ac:dyDescent="0.25">
      <c r="P149" s="97"/>
      <c r="Q149" s="24"/>
      <c r="R149" s="24">
        <v>500000</v>
      </c>
      <c r="S149" s="24">
        <f t="shared" si="21"/>
        <v>10000</v>
      </c>
      <c r="T149" s="24"/>
      <c r="U149" s="24">
        <f t="shared" si="15"/>
        <v>490000</v>
      </c>
      <c r="V149" s="29">
        <f t="shared" si="16"/>
        <v>10000</v>
      </c>
    </row>
    <row r="150" spans="16:22" ht="15" customHeight="1" x14ac:dyDescent="0.25">
      <c r="P150" s="97"/>
      <c r="Q150" s="24"/>
      <c r="R150" s="24"/>
      <c r="S150" s="24"/>
      <c r="T150" s="24"/>
      <c r="U150" s="24"/>
      <c r="V150" s="29"/>
    </row>
    <row r="151" spans="16:22" ht="15" customHeight="1" x14ac:dyDescent="0.25">
      <c r="P151" s="99">
        <v>60382</v>
      </c>
      <c r="Q151" s="82"/>
      <c r="R151" s="82"/>
      <c r="S151" s="82"/>
      <c r="T151" s="82"/>
      <c r="U151" s="82"/>
      <c r="V151" s="72"/>
    </row>
    <row r="152" spans="16:22" ht="15" customHeight="1" x14ac:dyDescent="0.25">
      <c r="P152" s="97"/>
      <c r="Q152" s="24">
        <v>3040000</v>
      </c>
      <c r="R152" s="24">
        <v>1200000</v>
      </c>
      <c r="S152" s="24">
        <f>R152*2%</f>
        <v>24000</v>
      </c>
      <c r="T152" s="24">
        <f>Q152-SUM(R152:R153,0)</f>
        <v>840000</v>
      </c>
      <c r="U152" s="24">
        <f t="shared" ref="U152:U153" si="22">R152-S152</f>
        <v>1176000</v>
      </c>
      <c r="V152" s="29">
        <f t="shared" ref="V152:V153" si="23">S152-T152</f>
        <v>-816000</v>
      </c>
    </row>
    <row r="153" spans="16:22" ht="15" customHeight="1" x14ac:dyDescent="0.25">
      <c r="P153" s="97"/>
      <c r="Q153" s="24"/>
      <c r="R153" s="24">
        <v>1000000</v>
      </c>
      <c r="S153" s="24">
        <f>R153*2%</f>
        <v>20000</v>
      </c>
      <c r="T153" s="24"/>
      <c r="U153" s="24">
        <f t="shared" si="22"/>
        <v>980000</v>
      </c>
      <c r="V153" s="29">
        <f t="shared" si="23"/>
        <v>20000</v>
      </c>
    </row>
    <row r="154" spans="16:22" ht="15" customHeight="1" x14ac:dyDescent="0.25">
      <c r="P154" s="99">
        <v>60383</v>
      </c>
      <c r="Q154" s="82"/>
      <c r="R154" s="82"/>
      <c r="S154" s="82"/>
      <c r="T154" s="82"/>
      <c r="U154" s="82"/>
      <c r="V154" s="72"/>
    </row>
    <row r="155" spans="16:22" ht="15" customHeight="1" x14ac:dyDescent="0.25">
      <c r="P155" s="97"/>
      <c r="Q155" s="24">
        <v>2950000</v>
      </c>
      <c r="R155" s="24">
        <v>1500000</v>
      </c>
      <c r="S155" s="24">
        <f>R155*2%</f>
        <v>30000</v>
      </c>
      <c r="T155" s="24">
        <f>Q155-SUM(R155:R156,0)</f>
        <v>950000</v>
      </c>
      <c r="U155" s="24">
        <f t="shared" ref="U155:U156" si="24">R155-S155</f>
        <v>1470000</v>
      </c>
      <c r="V155" s="29">
        <f t="shared" ref="V155:V156" si="25">S155-T155</f>
        <v>-920000</v>
      </c>
    </row>
    <row r="156" spans="16:22" ht="15" customHeight="1" x14ac:dyDescent="0.25">
      <c r="P156" s="97"/>
      <c r="Q156" s="24"/>
      <c r="R156" s="24">
        <v>500000</v>
      </c>
      <c r="S156" s="24">
        <f>R156*2%</f>
        <v>10000</v>
      </c>
      <c r="T156" s="24"/>
      <c r="U156" s="24">
        <f t="shared" si="24"/>
        <v>490000</v>
      </c>
      <c r="V156" s="29">
        <f t="shared" si="25"/>
        <v>10000</v>
      </c>
    </row>
    <row r="157" spans="16:22" ht="15" customHeight="1" x14ac:dyDescent="0.25">
      <c r="P157" s="99">
        <v>60384</v>
      </c>
      <c r="Q157" s="82"/>
      <c r="R157" s="82"/>
      <c r="S157" s="82"/>
      <c r="T157" s="82"/>
      <c r="U157" s="82"/>
      <c r="V157" s="72"/>
    </row>
    <row r="158" spans="16:22" ht="15" customHeight="1" x14ac:dyDescent="0.25">
      <c r="P158" s="97"/>
      <c r="Q158" s="24">
        <v>3412500</v>
      </c>
      <c r="R158" s="24">
        <v>1500000</v>
      </c>
      <c r="S158" s="24">
        <f>R158*2%</f>
        <v>30000</v>
      </c>
      <c r="T158" s="24">
        <f>Q158-SUM(R158:R159,0)</f>
        <v>912500</v>
      </c>
      <c r="U158" s="24">
        <f t="shared" ref="U158:U159" si="26">R158-S158</f>
        <v>1470000</v>
      </c>
      <c r="V158" s="29">
        <f t="shared" ref="V158:V159" si="27">S158-T158</f>
        <v>-882500</v>
      </c>
    </row>
    <row r="159" spans="16:22" ht="15" customHeight="1" x14ac:dyDescent="0.25">
      <c r="P159" s="97"/>
      <c r="Q159" s="24"/>
      <c r="R159" s="24">
        <v>1000000</v>
      </c>
      <c r="S159" s="24">
        <f>R159*2%</f>
        <v>20000</v>
      </c>
      <c r="T159" s="24"/>
      <c r="U159" s="24">
        <f t="shared" si="26"/>
        <v>980000</v>
      </c>
      <c r="V159" s="29">
        <f t="shared" si="27"/>
        <v>20000</v>
      </c>
    </row>
    <row r="160" spans="16:22" ht="15" customHeight="1" x14ac:dyDescent="0.25">
      <c r="P160" s="99">
        <v>60385</v>
      </c>
      <c r="Q160" s="82"/>
      <c r="R160" s="82"/>
      <c r="S160" s="82"/>
      <c r="T160" s="82"/>
      <c r="U160" s="82"/>
      <c r="V160" s="72"/>
    </row>
    <row r="161" spans="16:22" ht="15" customHeight="1" x14ac:dyDescent="0.25">
      <c r="P161" s="97"/>
      <c r="Q161" s="24">
        <v>2475000</v>
      </c>
      <c r="R161" s="24">
        <v>1500000</v>
      </c>
      <c r="S161" s="24">
        <f>R161*2%</f>
        <v>30000</v>
      </c>
      <c r="T161" s="24">
        <f>Q161-SUM(R161:R162,0)</f>
        <v>475000</v>
      </c>
      <c r="U161" s="24">
        <f t="shared" ref="U161:U162" si="28">R161-S161</f>
        <v>1470000</v>
      </c>
      <c r="V161" s="29">
        <f t="shared" ref="V161:V162" si="29">S161-T161</f>
        <v>-445000</v>
      </c>
    </row>
    <row r="162" spans="16:22" ht="15" customHeight="1" x14ac:dyDescent="0.25">
      <c r="P162" s="97"/>
      <c r="Q162" s="24"/>
      <c r="R162" s="24">
        <v>500000</v>
      </c>
      <c r="S162" s="24">
        <f>R162*2%</f>
        <v>10000</v>
      </c>
      <c r="T162" s="24"/>
      <c r="U162" s="24">
        <f t="shared" si="28"/>
        <v>490000</v>
      </c>
      <c r="V162" s="29">
        <f t="shared" si="29"/>
        <v>10000</v>
      </c>
    </row>
    <row r="163" spans="16:22" ht="15" customHeight="1" x14ac:dyDescent="0.25">
      <c r="P163" s="99">
        <v>60386</v>
      </c>
      <c r="Q163" s="82"/>
      <c r="R163" s="82"/>
      <c r="S163" s="82"/>
      <c r="T163" s="82"/>
      <c r="U163" s="82"/>
      <c r="V163" s="72"/>
    </row>
    <row r="164" spans="16:22" ht="15" customHeight="1" x14ac:dyDescent="0.25">
      <c r="P164" s="97"/>
      <c r="Q164" s="24">
        <v>3500000</v>
      </c>
      <c r="R164" s="24">
        <v>1500000</v>
      </c>
      <c r="S164" s="24">
        <f>R164*2%</f>
        <v>30000</v>
      </c>
      <c r="T164" s="24">
        <f>Q164-SUM(R164:R165,0)</f>
        <v>1000000</v>
      </c>
      <c r="U164" s="24">
        <f t="shared" ref="U164:U165" si="30">R164-S164</f>
        <v>1470000</v>
      </c>
      <c r="V164" s="29">
        <f t="shared" ref="V164:V165" si="31">S164-T164</f>
        <v>-970000</v>
      </c>
    </row>
    <row r="165" spans="16:22" ht="15" customHeight="1" x14ac:dyDescent="0.25">
      <c r="P165" s="97"/>
      <c r="Q165" s="24"/>
      <c r="R165" s="24">
        <v>1000000</v>
      </c>
      <c r="S165" s="24">
        <f>R165*2%</f>
        <v>20000</v>
      </c>
      <c r="T165" s="24"/>
      <c r="U165" s="24">
        <f t="shared" si="30"/>
        <v>980000</v>
      </c>
      <c r="V165" s="29">
        <f t="shared" si="31"/>
        <v>20000</v>
      </c>
    </row>
    <row r="166" spans="16:22" ht="15" customHeight="1" x14ac:dyDescent="0.25">
      <c r="P166" s="97"/>
      <c r="Q166" s="24"/>
      <c r="R166" s="24"/>
      <c r="S166" s="24"/>
      <c r="T166" s="24"/>
      <c r="U166" s="24"/>
      <c r="V166" s="29"/>
    </row>
    <row r="167" spans="16:22" ht="15" customHeight="1" x14ac:dyDescent="0.25">
      <c r="P167" s="97"/>
      <c r="Q167" s="24"/>
      <c r="R167" s="24"/>
      <c r="S167" s="24"/>
      <c r="T167" s="24"/>
      <c r="U167" s="24"/>
      <c r="V167" s="29"/>
    </row>
    <row r="168" spans="16:22" ht="15" customHeight="1" x14ac:dyDescent="0.25">
      <c r="P168" s="97"/>
      <c r="Q168" s="24"/>
      <c r="R168" s="24"/>
      <c r="S168" s="24"/>
      <c r="T168" s="24"/>
      <c r="U168" s="24"/>
      <c r="V168" s="29"/>
    </row>
    <row r="169" spans="16:22" ht="15" customHeight="1" x14ac:dyDescent="0.25">
      <c r="P169" s="97"/>
      <c r="Q169" s="24"/>
      <c r="R169" s="24"/>
      <c r="S169" s="101" t="s">
        <v>141</v>
      </c>
      <c r="T169" s="101">
        <f>SUM(T82:T168)</f>
        <v>2910968</v>
      </c>
      <c r="U169" s="24"/>
      <c r="V169" s="29"/>
    </row>
    <row r="170" spans="16:22" ht="15" customHeight="1" x14ac:dyDescent="0.25">
      <c r="P170" s="97"/>
      <c r="Q170" s="101"/>
      <c r="R170" s="24"/>
      <c r="S170" s="101" t="s">
        <v>140</v>
      </c>
      <c r="T170" s="101">
        <f>T169+T75</f>
        <v>11704718</v>
      </c>
      <c r="U170" s="24"/>
      <c r="V170" s="29"/>
    </row>
    <row r="171" spans="16:22" ht="15" customHeight="1" x14ac:dyDescent="0.25">
      <c r="P171" s="97"/>
      <c r="Q171" s="24"/>
      <c r="R171" s="24"/>
      <c r="S171" s="24"/>
      <c r="T171" s="24"/>
      <c r="U171" s="24"/>
      <c r="V171" s="29"/>
    </row>
    <row r="172" spans="16:22" ht="15" customHeight="1" thickBot="1" x14ac:dyDescent="0.3">
      <c r="P172" s="110"/>
      <c r="Q172" s="47"/>
      <c r="R172" s="47"/>
      <c r="S172" s="47"/>
      <c r="T172" s="47"/>
      <c r="U172" s="47"/>
      <c r="V172" s="48"/>
    </row>
    <row r="173" spans="16:22" ht="15" customHeight="1" thickBot="1" x14ac:dyDescent="0.3">
      <c r="P173" s="111"/>
      <c r="Q173" s="111"/>
      <c r="R173" s="111"/>
      <c r="S173" s="111"/>
      <c r="T173" s="111"/>
      <c r="U173" s="111"/>
      <c r="V173" s="26"/>
    </row>
    <row r="174" spans="16:22" ht="15" customHeight="1" thickBot="1" x14ac:dyDescent="0.3">
      <c r="P174" s="112"/>
      <c r="Q174" s="113"/>
      <c r="R174" s="113"/>
      <c r="S174" s="113"/>
      <c r="T174" s="113"/>
      <c r="U174" s="114">
        <f>SUM(U82:U173)</f>
        <v>41054658.260000005</v>
      </c>
      <c r="V174" s="53"/>
    </row>
    <row r="175" spans="16:22" ht="15" customHeight="1" x14ac:dyDescent="0.25">
      <c r="P175" s="61"/>
      <c r="Q175" s="61"/>
      <c r="R175" s="61"/>
      <c r="S175" s="61"/>
      <c r="T175" s="25"/>
      <c r="U175" s="61"/>
      <c r="V175" s="52">
        <f>SUM(V79:V172)</f>
        <v>-2081594.2599999998</v>
      </c>
    </row>
  </sheetData>
  <mergeCells count="4">
    <mergeCell ref="B13:B14"/>
    <mergeCell ref="P3:U3"/>
    <mergeCell ref="A4:U4"/>
    <mergeCell ref="P80:U80"/>
  </mergeCells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W161"/>
  <sheetViews>
    <sheetView zoomScale="115" zoomScaleNormal="115" workbookViewId="0">
      <pane xSplit="1" ySplit="4" topLeftCell="M71" activePane="bottomRight" state="frozen"/>
      <selection pane="topRight" activeCell="B1" sqref="B1"/>
      <selection pane="bottomLeft" activeCell="A5" sqref="A5"/>
      <selection pane="bottomRight" activeCell="U89" sqref="U89"/>
    </sheetView>
  </sheetViews>
  <sheetFormatPr defaultColWidth="9" defaultRowHeight="15" customHeight="1" x14ac:dyDescent="0.25"/>
  <cols>
    <col min="1" max="1" width="9" style="14" customWidth="1"/>
    <col min="2" max="2" width="45.5703125" style="14" customWidth="1"/>
    <col min="3" max="3" width="13.42578125" style="14" customWidth="1"/>
    <col min="4" max="4" width="11.5703125" style="14" customWidth="1"/>
    <col min="5" max="5" width="13.28515625" style="14" customWidth="1"/>
    <col min="6" max="6" width="10.5703125" style="14" customWidth="1"/>
    <col min="7" max="7" width="13.28515625" style="14" customWidth="1"/>
    <col min="8" max="8" width="14.7109375" style="51" customWidth="1"/>
    <col min="9" max="9" width="14.42578125" style="51" customWidth="1"/>
    <col min="10" max="10" width="10.7109375" style="14" customWidth="1"/>
    <col min="11" max="11" width="12.28515625" style="14" customWidth="1"/>
    <col min="12" max="12" width="13" style="14" customWidth="1"/>
    <col min="13" max="13" width="14.85546875" style="14" customWidth="1"/>
    <col min="14" max="14" width="13" style="14" customWidth="1"/>
    <col min="15" max="15" width="16" style="14" customWidth="1"/>
    <col min="16" max="16" width="8.28515625" style="14" customWidth="1"/>
    <col min="17" max="17" width="17.28515625" style="14" customWidth="1"/>
    <col min="18" max="18" width="14.140625" style="14" customWidth="1"/>
    <col min="19" max="19" width="12.85546875" style="14" bestFit="1" customWidth="1"/>
    <col min="20" max="20" width="14.5703125" style="14" bestFit="1" customWidth="1"/>
    <col min="21" max="21" width="14.5703125" style="14" customWidth="1"/>
    <col min="22" max="22" width="18.42578125" style="14" customWidth="1"/>
    <col min="23" max="23" width="92.5703125" style="14" customWidth="1"/>
    <col min="24" max="16384" width="9" style="14"/>
  </cols>
  <sheetData>
    <row r="1" spans="1:23" ht="15" customHeight="1" thickBot="1" x14ac:dyDescent="0.3">
      <c r="B1" s="13" t="s">
        <v>143</v>
      </c>
      <c r="E1" s="15"/>
      <c r="F1" s="15"/>
      <c r="G1" s="15"/>
      <c r="H1" s="16"/>
      <c r="I1" s="16"/>
    </row>
    <row r="2" spans="1:23" ht="15" customHeight="1" thickBot="1" x14ac:dyDescent="0.3">
      <c r="B2" s="17" t="s">
        <v>0</v>
      </c>
      <c r="C2" s="18"/>
      <c r="D2" s="18" t="s">
        <v>23</v>
      </c>
      <c r="H2" s="57" t="s">
        <v>16</v>
      </c>
      <c r="I2" s="59"/>
      <c r="J2" s="19"/>
      <c r="K2" s="19"/>
      <c r="L2" s="19"/>
      <c r="M2" s="19"/>
      <c r="N2" s="19"/>
      <c r="O2" s="19"/>
      <c r="P2" s="19"/>
      <c r="Q2" s="19"/>
      <c r="R2" s="19"/>
      <c r="S2" s="19"/>
      <c r="T2" s="19"/>
      <c r="U2" s="19"/>
    </row>
    <row r="3" spans="1:23" ht="15" customHeight="1" thickBot="1" x14ac:dyDescent="0.3">
      <c r="B3" s="20"/>
      <c r="C3" s="20"/>
      <c r="D3" s="20" t="s">
        <v>24</v>
      </c>
      <c r="E3" s="20"/>
      <c r="F3" s="19"/>
      <c r="G3" s="19"/>
      <c r="H3" s="21"/>
      <c r="I3" s="21"/>
      <c r="J3" s="19"/>
      <c r="K3" s="19"/>
      <c r="L3" s="19"/>
      <c r="Q3" s="19"/>
      <c r="R3" s="19"/>
      <c r="S3" s="22"/>
      <c r="T3" s="22"/>
      <c r="U3" s="22"/>
      <c r="V3" s="22"/>
      <c r="W3" s="22"/>
    </row>
    <row r="4" spans="1:23" ht="41.25" thickBot="1" x14ac:dyDescent="0.3">
      <c r="B4" s="1" t="s">
        <v>1</v>
      </c>
      <c r="C4" s="7" t="s">
        <v>2</v>
      </c>
      <c r="D4" s="7" t="s">
        <v>3</v>
      </c>
      <c r="E4" s="10" t="s">
        <v>4</v>
      </c>
      <c r="F4" s="7" t="s">
        <v>14</v>
      </c>
      <c r="G4" s="60" t="s">
        <v>15</v>
      </c>
      <c r="H4" s="55" t="s">
        <v>5</v>
      </c>
      <c r="I4" s="56" t="s">
        <v>6</v>
      </c>
      <c r="J4" s="3" t="s">
        <v>21</v>
      </c>
      <c r="K4" s="12" t="s">
        <v>12</v>
      </c>
      <c r="L4" s="12" t="s">
        <v>20</v>
      </c>
      <c r="M4" s="12" t="s">
        <v>7</v>
      </c>
      <c r="N4" s="12" t="s">
        <v>22</v>
      </c>
      <c r="O4" s="12" t="s">
        <v>8</v>
      </c>
      <c r="P4" s="4"/>
      <c r="Q4" s="3" t="s">
        <v>9</v>
      </c>
      <c r="R4" s="3" t="s">
        <v>25</v>
      </c>
      <c r="S4" s="3" t="s">
        <v>6</v>
      </c>
      <c r="T4" s="3" t="s">
        <v>13</v>
      </c>
      <c r="U4" s="2" t="s">
        <v>58</v>
      </c>
      <c r="V4" s="3" t="s">
        <v>10</v>
      </c>
      <c r="W4" s="12" t="s">
        <v>11</v>
      </c>
    </row>
    <row r="5" spans="1:23" ht="15" customHeight="1" x14ac:dyDescent="0.25">
      <c r="B5" s="23"/>
      <c r="C5" s="24"/>
      <c r="D5" s="24"/>
      <c r="E5" s="58"/>
      <c r="F5" s="54"/>
      <c r="G5" s="53"/>
      <c r="H5" s="26"/>
      <c r="I5" s="34"/>
      <c r="J5" s="27">
        <v>0.01</v>
      </c>
      <c r="K5" s="28">
        <v>0.05</v>
      </c>
      <c r="L5" s="28">
        <v>0</v>
      </c>
      <c r="M5" s="29"/>
      <c r="N5" s="29"/>
      <c r="O5" s="29"/>
      <c r="P5" s="4"/>
      <c r="Q5" s="30"/>
      <c r="R5" s="54"/>
      <c r="S5" s="25"/>
      <c r="T5" s="31">
        <v>0.01</v>
      </c>
      <c r="U5" s="32"/>
      <c r="V5" s="33"/>
      <c r="W5" s="29"/>
    </row>
    <row r="6" spans="1:23" s="63" customFormat="1" ht="15" customHeight="1" x14ac:dyDescent="0.25">
      <c r="B6" s="81"/>
      <c r="C6" s="82"/>
      <c r="D6" s="81"/>
      <c r="E6" s="68"/>
      <c r="F6" s="68"/>
      <c r="G6" s="83"/>
      <c r="H6" s="69"/>
      <c r="I6" s="70"/>
      <c r="J6" s="84"/>
      <c r="K6" s="85"/>
      <c r="L6" s="85"/>
      <c r="M6" s="72"/>
      <c r="N6" s="72"/>
      <c r="O6" s="72"/>
      <c r="P6" s="89">
        <f>A7</f>
        <v>58079</v>
      </c>
      <c r="Q6" s="86"/>
      <c r="R6" s="68"/>
      <c r="S6" s="74"/>
      <c r="T6" s="87"/>
      <c r="U6" s="88"/>
      <c r="V6" s="75"/>
      <c r="W6" s="72"/>
    </row>
    <row r="7" spans="1:23" ht="15" customHeight="1" x14ac:dyDescent="0.25">
      <c r="A7" s="77">
        <v>58079</v>
      </c>
      <c r="B7" s="6" t="s">
        <v>59</v>
      </c>
      <c r="C7" s="8"/>
      <c r="D7" s="62"/>
      <c r="E7" s="40"/>
      <c r="F7" s="40"/>
      <c r="G7" s="54">
        <f>E7-F7</f>
        <v>0</v>
      </c>
      <c r="H7" s="26">
        <f>ROUND(G7*18%,0)</f>
        <v>0</v>
      </c>
      <c r="I7" s="34">
        <f>G7+H7</f>
        <v>0</v>
      </c>
      <c r="J7" s="34">
        <f>ROUND(G7*$J$5,0)</f>
        <v>0</v>
      </c>
      <c r="K7" s="29">
        <f>ROUND(G7*10%,0)</f>
        <v>0</v>
      </c>
      <c r="L7" s="29">
        <f>ROUND(G7*L5,0)</f>
        <v>0</v>
      </c>
      <c r="M7" s="29">
        <f>H7</f>
        <v>0</v>
      </c>
      <c r="N7" s="29">
        <v>0</v>
      </c>
      <c r="O7" s="29">
        <f>ROUND(I7-SUM(J7:N7),)</f>
        <v>0</v>
      </c>
      <c r="P7" s="4"/>
      <c r="Q7" s="35"/>
      <c r="R7" s="54">
        <v>3150000</v>
      </c>
      <c r="S7" s="25">
        <v>500000</v>
      </c>
      <c r="T7" s="25">
        <f>S7*2%</f>
        <v>10000</v>
      </c>
      <c r="U7" s="26">
        <f>R7-SUM(S7:S11,0)</f>
        <v>50000</v>
      </c>
      <c r="V7" s="33">
        <f>S7-T7</f>
        <v>490000</v>
      </c>
      <c r="W7" s="36" t="s">
        <v>60</v>
      </c>
    </row>
    <row r="8" spans="1:23" ht="15" customHeight="1" x14ac:dyDescent="0.25">
      <c r="A8" s="77"/>
      <c r="B8" s="6"/>
      <c r="C8" s="8"/>
      <c r="D8" s="62"/>
      <c r="E8" s="40"/>
      <c r="F8" s="40"/>
      <c r="G8" s="54"/>
      <c r="H8" s="26"/>
      <c r="I8" s="34"/>
      <c r="J8" s="34"/>
      <c r="K8" s="29"/>
      <c r="L8" s="29"/>
      <c r="M8" s="29"/>
      <c r="N8" s="29"/>
      <c r="O8" s="29"/>
      <c r="P8" s="4"/>
      <c r="Q8" s="35"/>
      <c r="R8" s="54"/>
      <c r="S8" s="25">
        <v>500000</v>
      </c>
      <c r="T8" s="25">
        <f t="shared" ref="T8:T11" si="0">S8*2%</f>
        <v>10000</v>
      </c>
      <c r="U8" s="26"/>
      <c r="V8" s="33">
        <f t="shared" ref="V8:V36" si="1">S8-T8</f>
        <v>490000</v>
      </c>
      <c r="W8" s="36" t="s">
        <v>61</v>
      </c>
    </row>
    <row r="9" spans="1:23" ht="15" customHeight="1" x14ac:dyDescent="0.25">
      <c r="A9" s="77"/>
      <c r="B9" s="6"/>
      <c r="C9" s="8"/>
      <c r="D9" s="62"/>
      <c r="E9" s="40"/>
      <c r="F9" s="40"/>
      <c r="G9" s="54"/>
      <c r="H9" s="26"/>
      <c r="I9" s="34"/>
      <c r="J9" s="34"/>
      <c r="K9" s="29"/>
      <c r="L9" s="29"/>
      <c r="M9" s="29"/>
      <c r="N9" s="29"/>
      <c r="O9" s="29"/>
      <c r="P9" s="4"/>
      <c r="Q9" s="35"/>
      <c r="R9" s="54"/>
      <c r="S9" s="25">
        <v>1000000</v>
      </c>
      <c r="T9" s="25">
        <f t="shared" si="0"/>
        <v>20000</v>
      </c>
      <c r="U9" s="26"/>
      <c r="V9" s="33">
        <f t="shared" si="1"/>
        <v>980000</v>
      </c>
      <c r="W9" s="36" t="s">
        <v>62</v>
      </c>
    </row>
    <row r="10" spans="1:23" ht="15" customHeight="1" x14ac:dyDescent="0.25">
      <c r="B10" s="6"/>
      <c r="C10" s="8"/>
      <c r="D10" s="62"/>
      <c r="E10" s="40"/>
      <c r="F10" s="40"/>
      <c r="G10" s="54"/>
      <c r="H10" s="26"/>
      <c r="I10" s="34"/>
      <c r="J10" s="34"/>
      <c r="K10" s="29"/>
      <c r="L10" s="29"/>
      <c r="M10" s="29"/>
      <c r="N10" s="29"/>
      <c r="O10" s="29">
        <f>E10</f>
        <v>0</v>
      </c>
      <c r="P10" s="4"/>
      <c r="Q10" s="35"/>
      <c r="R10" s="54"/>
      <c r="S10" s="25">
        <v>500000</v>
      </c>
      <c r="T10" s="25">
        <f t="shared" si="0"/>
        <v>10000</v>
      </c>
      <c r="U10" s="26"/>
      <c r="V10" s="33">
        <f t="shared" si="1"/>
        <v>490000</v>
      </c>
      <c r="W10" s="36" t="s">
        <v>63</v>
      </c>
    </row>
    <row r="11" spans="1:23" ht="15" customHeight="1" x14ac:dyDescent="0.25">
      <c r="B11" s="6"/>
      <c r="C11" s="8"/>
      <c r="D11" s="62"/>
      <c r="E11" s="40"/>
      <c r="F11" s="40"/>
      <c r="G11" s="54"/>
      <c r="H11" s="26"/>
      <c r="I11" s="34"/>
      <c r="J11" s="34"/>
      <c r="K11" s="29"/>
      <c r="L11" s="29"/>
      <c r="M11" s="29"/>
      <c r="N11" s="29"/>
      <c r="O11" s="29"/>
      <c r="P11" s="4"/>
      <c r="Q11" s="35"/>
      <c r="R11" s="54"/>
      <c r="S11" s="25">
        <v>600000</v>
      </c>
      <c r="T11" s="25">
        <f t="shared" si="0"/>
        <v>12000</v>
      </c>
      <c r="U11" s="26"/>
      <c r="V11" s="33">
        <f t="shared" si="1"/>
        <v>588000</v>
      </c>
      <c r="W11" s="36" t="s">
        <v>64</v>
      </c>
    </row>
    <row r="12" spans="1:23" ht="15" customHeight="1" x14ac:dyDescent="0.15">
      <c r="B12" s="6"/>
      <c r="C12" s="8"/>
      <c r="D12" s="62"/>
      <c r="E12" s="40"/>
      <c r="F12" s="40"/>
      <c r="G12" s="54"/>
      <c r="H12" s="26"/>
      <c r="I12" s="34"/>
      <c r="J12" s="34"/>
      <c r="K12" s="29"/>
      <c r="L12" s="29"/>
      <c r="M12" s="29"/>
      <c r="N12" s="29"/>
      <c r="O12" s="29"/>
      <c r="P12" s="4"/>
      <c r="Q12" s="35"/>
      <c r="R12" s="54"/>
      <c r="S12" s="25"/>
      <c r="T12" s="25"/>
      <c r="U12" s="26"/>
      <c r="V12" s="33"/>
      <c r="W12" s="91"/>
    </row>
    <row r="13" spans="1:23" ht="15" customHeight="1" x14ac:dyDescent="0.25">
      <c r="A13" s="63"/>
      <c r="B13" s="81"/>
      <c r="C13" s="82"/>
      <c r="D13" s="81"/>
      <c r="E13" s="68"/>
      <c r="F13" s="68"/>
      <c r="G13" s="83"/>
      <c r="H13" s="69"/>
      <c r="I13" s="70"/>
      <c r="J13" s="84"/>
      <c r="K13" s="85"/>
      <c r="L13" s="85"/>
      <c r="M13" s="72"/>
      <c r="N13" s="72"/>
      <c r="O13" s="72"/>
      <c r="P13" s="89">
        <f>A14</f>
        <v>58078</v>
      </c>
      <c r="Q13" s="86"/>
      <c r="R13" s="68"/>
      <c r="S13" s="74"/>
      <c r="T13" s="87"/>
      <c r="U13" s="88"/>
      <c r="V13" s="75"/>
      <c r="W13" s="72"/>
    </row>
    <row r="14" spans="1:23" ht="15" customHeight="1" x14ac:dyDescent="0.25">
      <c r="A14" s="77">
        <v>58078</v>
      </c>
      <c r="B14" s="180" t="s">
        <v>65</v>
      </c>
      <c r="C14" s="8"/>
      <c r="D14" s="62"/>
      <c r="E14" s="40"/>
      <c r="F14" s="40"/>
      <c r="G14" s="54">
        <f>E14-F14</f>
        <v>0</v>
      </c>
      <c r="H14" s="26">
        <f>ROUND(G14*18%,0)</f>
        <v>0</v>
      </c>
      <c r="I14" s="34">
        <f>G14+H14</f>
        <v>0</v>
      </c>
      <c r="J14" s="34">
        <f>ROUND(G14*$J$5,0)</f>
        <v>0</v>
      </c>
      <c r="K14" s="29">
        <f>ROUND(G14*10%,0)</f>
        <v>0</v>
      </c>
      <c r="L14" s="29">
        <f>ROUND(G14*L12,0)</f>
        <v>0</v>
      </c>
      <c r="M14" s="29">
        <f>H14</f>
        <v>0</v>
      </c>
      <c r="N14" s="29">
        <v>0</v>
      </c>
      <c r="O14" s="29">
        <f>ROUND(I14-SUM(J14:N14),)</f>
        <v>0</v>
      </c>
      <c r="P14" s="4"/>
      <c r="Q14" s="35"/>
      <c r="R14" s="54">
        <v>2756250</v>
      </c>
      <c r="S14" s="25">
        <v>1000000</v>
      </c>
      <c r="T14" s="25">
        <f>S14*2%</f>
        <v>20000</v>
      </c>
      <c r="U14" s="26">
        <f>R14-SUM(S14:S18,0)</f>
        <v>756250</v>
      </c>
      <c r="V14" s="33">
        <f>S14-T14</f>
        <v>980000</v>
      </c>
      <c r="W14" s="36" t="s">
        <v>66</v>
      </c>
    </row>
    <row r="15" spans="1:23" ht="15" customHeight="1" x14ac:dyDescent="0.25">
      <c r="A15" s="77"/>
      <c r="B15" s="181"/>
      <c r="C15" s="8"/>
      <c r="D15" s="62"/>
      <c r="E15" s="40"/>
      <c r="F15" s="40"/>
      <c r="G15" s="54"/>
      <c r="H15" s="26"/>
      <c r="I15" s="34"/>
      <c r="J15" s="34"/>
      <c r="K15" s="29"/>
      <c r="L15" s="29"/>
      <c r="M15" s="29"/>
      <c r="N15" s="29"/>
      <c r="O15" s="29"/>
      <c r="P15" s="4"/>
      <c r="Q15" s="35"/>
      <c r="R15" s="54"/>
      <c r="S15" s="25">
        <v>500000</v>
      </c>
      <c r="T15" s="25">
        <f t="shared" ref="T15:T16" si="2">S15*2%</f>
        <v>10000</v>
      </c>
      <c r="U15" s="26"/>
      <c r="V15" s="33">
        <f t="shared" ref="V15:V16" si="3">S15-T15</f>
        <v>490000</v>
      </c>
      <c r="W15" s="36" t="s">
        <v>67</v>
      </c>
    </row>
    <row r="16" spans="1:23" ht="15" customHeight="1" x14ac:dyDescent="0.25">
      <c r="A16" s="77"/>
      <c r="B16" s="6"/>
      <c r="C16" s="8"/>
      <c r="D16" s="62"/>
      <c r="E16" s="40"/>
      <c r="F16" s="40"/>
      <c r="G16" s="54"/>
      <c r="H16" s="26"/>
      <c r="I16" s="34"/>
      <c r="J16" s="34"/>
      <c r="K16" s="29"/>
      <c r="L16" s="29"/>
      <c r="M16" s="29"/>
      <c r="N16" s="29"/>
      <c r="O16" s="29"/>
      <c r="P16" s="4"/>
      <c r="Q16" s="35"/>
      <c r="R16" s="54"/>
      <c r="S16" s="25">
        <v>500000</v>
      </c>
      <c r="T16" s="25">
        <f t="shared" si="2"/>
        <v>10000</v>
      </c>
      <c r="U16" s="26"/>
      <c r="V16" s="33">
        <f t="shared" si="3"/>
        <v>490000</v>
      </c>
      <c r="W16" s="36" t="s">
        <v>68</v>
      </c>
    </row>
    <row r="17" spans="1:23" ht="15" customHeight="1" x14ac:dyDescent="0.15">
      <c r="B17" s="6"/>
      <c r="C17" s="8"/>
      <c r="D17" s="62"/>
      <c r="E17" s="40"/>
      <c r="F17" s="40"/>
      <c r="G17" s="54"/>
      <c r="H17" s="26"/>
      <c r="I17" s="34"/>
      <c r="J17" s="34"/>
      <c r="K17" s="29"/>
      <c r="L17" s="29"/>
      <c r="M17" s="29"/>
      <c r="N17" s="29"/>
      <c r="O17" s="29"/>
      <c r="P17" s="4"/>
      <c r="Q17" s="35"/>
      <c r="R17" s="54"/>
      <c r="S17" s="25"/>
      <c r="T17" s="25"/>
      <c r="U17" s="26"/>
      <c r="V17" s="33"/>
      <c r="W17" s="91"/>
    </row>
    <row r="18" spans="1:23" ht="15" customHeight="1" x14ac:dyDescent="0.15">
      <c r="B18" s="6"/>
      <c r="C18" s="8"/>
      <c r="D18" s="62"/>
      <c r="E18" s="40"/>
      <c r="F18" s="40"/>
      <c r="G18" s="54"/>
      <c r="H18" s="26"/>
      <c r="I18" s="34"/>
      <c r="J18" s="34"/>
      <c r="K18" s="29"/>
      <c r="L18" s="29"/>
      <c r="M18" s="29"/>
      <c r="N18" s="29"/>
      <c r="O18" s="29"/>
      <c r="P18" s="4"/>
      <c r="Q18" s="35"/>
      <c r="R18" s="54"/>
      <c r="S18" s="25"/>
      <c r="T18" s="25"/>
      <c r="U18" s="26"/>
      <c r="V18" s="33"/>
      <c r="W18" s="91"/>
    </row>
    <row r="19" spans="1:23" s="63" customFormat="1" ht="15" customHeight="1" x14ac:dyDescent="0.25">
      <c r="B19" s="64"/>
      <c r="C19" s="65"/>
      <c r="D19" s="66"/>
      <c r="E19" s="67"/>
      <c r="F19" s="67">
        <v>0</v>
      </c>
      <c r="G19" s="68">
        <f>E19-F19</f>
        <v>0</v>
      </c>
      <c r="H19" s="69">
        <f>G19*18%</f>
        <v>0</v>
      </c>
      <c r="I19" s="70">
        <f>G19+H19</f>
        <v>0</v>
      </c>
      <c r="J19" s="70">
        <f>G19*$J$5</f>
        <v>0</v>
      </c>
      <c r="K19" s="71"/>
      <c r="L19" s="71"/>
      <c r="M19" s="71"/>
      <c r="N19" s="72"/>
      <c r="O19" s="72">
        <f>ROUND(I19-SUM(J19:M19),)</f>
        <v>0</v>
      </c>
      <c r="P19" s="89">
        <f>A20</f>
        <v>58077</v>
      </c>
      <c r="Q19" s="73"/>
      <c r="R19" s="68"/>
      <c r="S19" s="74"/>
      <c r="T19" s="74">
        <v>0</v>
      </c>
      <c r="U19" s="69"/>
      <c r="V19" s="75"/>
      <c r="W19" s="76"/>
    </row>
    <row r="20" spans="1:23" ht="15" customHeight="1" x14ac:dyDescent="0.25">
      <c r="A20" s="77">
        <v>58077</v>
      </c>
      <c r="B20" s="6" t="s">
        <v>59</v>
      </c>
      <c r="C20" s="8"/>
      <c r="D20" s="62"/>
      <c r="E20" s="40"/>
      <c r="F20" s="40"/>
      <c r="G20" s="54"/>
      <c r="H20" s="26"/>
      <c r="I20" s="34"/>
      <c r="J20" s="34"/>
      <c r="K20" s="29"/>
      <c r="L20" s="29"/>
      <c r="M20" s="29"/>
      <c r="N20" s="29"/>
      <c r="O20" s="29"/>
      <c r="P20" s="4"/>
      <c r="Q20" s="35"/>
      <c r="R20" s="54">
        <v>3150000</v>
      </c>
      <c r="S20" s="25">
        <v>500000</v>
      </c>
      <c r="T20" s="25">
        <f>S20*2%</f>
        <v>10000</v>
      </c>
      <c r="U20" s="26">
        <f>R20-SUM(S20:S23,0)</f>
        <v>150000</v>
      </c>
      <c r="V20" s="33">
        <f t="shared" si="1"/>
        <v>490000</v>
      </c>
      <c r="W20" s="36" t="s">
        <v>69</v>
      </c>
    </row>
    <row r="21" spans="1:23" ht="15" customHeight="1" x14ac:dyDescent="0.25">
      <c r="B21" s="6"/>
      <c r="C21" s="8"/>
      <c r="D21" s="62"/>
      <c r="E21" s="40"/>
      <c r="F21" s="40"/>
      <c r="G21" s="54"/>
      <c r="H21" s="26"/>
      <c r="I21" s="34"/>
      <c r="J21" s="34"/>
      <c r="K21" s="29"/>
      <c r="L21" s="29"/>
      <c r="M21" s="29"/>
      <c r="N21" s="29"/>
      <c r="O21" s="29"/>
      <c r="P21" s="4"/>
      <c r="Q21" s="35"/>
      <c r="R21" s="54"/>
      <c r="S21" s="25">
        <v>800000</v>
      </c>
      <c r="T21" s="25">
        <f t="shared" ref="T21:T23" si="4">S21*2%</f>
        <v>16000</v>
      </c>
      <c r="U21" s="26"/>
      <c r="V21" s="33">
        <f t="shared" si="1"/>
        <v>784000</v>
      </c>
      <c r="W21" s="36" t="s">
        <v>70</v>
      </c>
    </row>
    <row r="22" spans="1:23" ht="15" customHeight="1" x14ac:dyDescent="0.25">
      <c r="B22" s="6"/>
      <c r="C22" s="8"/>
      <c r="D22" s="62"/>
      <c r="E22" s="40"/>
      <c r="F22" s="40"/>
      <c r="G22" s="54"/>
      <c r="H22" s="26"/>
      <c r="I22" s="34"/>
      <c r="J22" s="34"/>
      <c r="K22" s="29"/>
      <c r="L22" s="29"/>
      <c r="M22" s="29"/>
      <c r="N22" s="29"/>
      <c r="O22" s="29"/>
      <c r="P22" s="4"/>
      <c r="Q22" s="35"/>
      <c r="R22" s="54"/>
      <c r="S22" s="25">
        <v>500000</v>
      </c>
      <c r="T22" s="25">
        <f t="shared" si="4"/>
        <v>10000</v>
      </c>
      <c r="U22" s="26"/>
      <c r="V22" s="33">
        <f t="shared" si="1"/>
        <v>490000</v>
      </c>
      <c r="W22" s="36" t="s">
        <v>71</v>
      </c>
    </row>
    <row r="23" spans="1:23" ht="15" customHeight="1" x14ac:dyDescent="0.25">
      <c r="B23" s="6"/>
      <c r="C23" s="8"/>
      <c r="D23" s="62"/>
      <c r="E23" s="40"/>
      <c r="F23" s="40"/>
      <c r="G23" s="54"/>
      <c r="H23" s="26"/>
      <c r="I23" s="34"/>
      <c r="J23" s="34"/>
      <c r="K23" s="29"/>
      <c r="L23" s="29"/>
      <c r="M23" s="29"/>
      <c r="N23" s="29"/>
      <c r="O23" s="29"/>
      <c r="P23" s="4"/>
      <c r="Q23" s="35"/>
      <c r="R23" s="54"/>
      <c r="S23" s="25">
        <v>1200000</v>
      </c>
      <c r="T23" s="25">
        <f t="shared" si="4"/>
        <v>24000</v>
      </c>
      <c r="U23" s="26"/>
      <c r="V23" s="33">
        <f t="shared" si="1"/>
        <v>1176000</v>
      </c>
      <c r="W23" s="36" t="s">
        <v>72</v>
      </c>
    </row>
    <row r="24" spans="1:23" s="63" customFormat="1" ht="15" customHeight="1" x14ac:dyDescent="0.25">
      <c r="B24" s="64"/>
      <c r="C24" s="65"/>
      <c r="D24" s="66"/>
      <c r="E24" s="67"/>
      <c r="F24" s="67"/>
      <c r="G24" s="68"/>
      <c r="H24" s="69"/>
      <c r="I24" s="70"/>
      <c r="J24" s="70"/>
      <c r="K24" s="72"/>
      <c r="L24" s="72"/>
      <c r="M24" s="72"/>
      <c r="N24" s="72"/>
      <c r="O24" s="72"/>
      <c r="P24" s="89">
        <f>A25</f>
        <v>58076</v>
      </c>
      <c r="Q24" s="73"/>
      <c r="R24" s="68"/>
      <c r="S24" s="74"/>
      <c r="T24" s="74"/>
      <c r="U24" s="69"/>
      <c r="V24" s="75"/>
      <c r="W24" s="76"/>
    </row>
    <row r="25" spans="1:23" ht="15" customHeight="1" x14ac:dyDescent="0.25">
      <c r="A25" s="77">
        <v>58076</v>
      </c>
      <c r="B25" s="6" t="s">
        <v>73</v>
      </c>
      <c r="C25" s="8"/>
      <c r="D25" s="62"/>
      <c r="E25" s="40"/>
      <c r="F25" s="40"/>
      <c r="G25" s="54"/>
      <c r="H25" s="26"/>
      <c r="I25" s="34"/>
      <c r="J25" s="34"/>
      <c r="K25" s="29"/>
      <c r="L25" s="29"/>
      <c r="M25" s="29"/>
      <c r="N25" s="29"/>
      <c r="O25" s="29"/>
      <c r="P25" s="4"/>
      <c r="Q25" s="35"/>
      <c r="R25" s="54">
        <v>2950000</v>
      </c>
      <c r="S25" s="25">
        <v>500000</v>
      </c>
      <c r="T25" s="25">
        <f>S25*2%</f>
        <v>10000</v>
      </c>
      <c r="U25" s="26">
        <f>R25-SUM(S25:S31,0)</f>
        <v>-450000</v>
      </c>
      <c r="V25" s="33">
        <f t="shared" si="1"/>
        <v>490000</v>
      </c>
      <c r="W25" s="36" t="s">
        <v>74</v>
      </c>
    </row>
    <row r="26" spans="1:23" ht="15" customHeight="1" x14ac:dyDescent="0.25">
      <c r="B26" s="6"/>
      <c r="C26" s="8"/>
      <c r="D26" s="62"/>
      <c r="E26" s="40"/>
      <c r="F26" s="40"/>
      <c r="G26" s="54"/>
      <c r="H26" s="26"/>
      <c r="I26" s="34"/>
      <c r="J26" s="34"/>
      <c r="K26" s="29"/>
      <c r="L26" s="29"/>
      <c r="M26" s="29"/>
      <c r="N26" s="29"/>
      <c r="O26" s="29"/>
      <c r="P26" s="4"/>
      <c r="Q26" s="35"/>
      <c r="R26" s="54"/>
      <c r="S26" s="25">
        <v>500000</v>
      </c>
      <c r="T26" s="25">
        <f t="shared" ref="T26:T31" si="5">S26*2%</f>
        <v>10000</v>
      </c>
      <c r="U26" s="26"/>
      <c r="V26" s="33">
        <f t="shared" si="1"/>
        <v>490000</v>
      </c>
      <c r="W26" s="36" t="s">
        <v>75</v>
      </c>
    </row>
    <row r="27" spans="1:23" ht="15" customHeight="1" x14ac:dyDescent="0.25">
      <c r="B27" s="6"/>
      <c r="C27" s="8"/>
      <c r="D27" s="62"/>
      <c r="E27" s="40"/>
      <c r="F27" s="40"/>
      <c r="G27" s="54"/>
      <c r="H27" s="26"/>
      <c r="I27" s="34"/>
      <c r="J27" s="34"/>
      <c r="K27" s="29"/>
      <c r="L27" s="29"/>
      <c r="M27" s="29"/>
      <c r="N27" s="29"/>
      <c r="O27" s="29"/>
      <c r="P27" s="4"/>
      <c r="Q27" s="35"/>
      <c r="R27" s="54"/>
      <c r="S27" s="25">
        <v>500000</v>
      </c>
      <c r="T27" s="25">
        <f t="shared" si="5"/>
        <v>10000</v>
      </c>
      <c r="U27" s="26"/>
      <c r="V27" s="33">
        <f t="shared" si="1"/>
        <v>490000</v>
      </c>
      <c r="W27" s="36" t="s">
        <v>76</v>
      </c>
    </row>
    <row r="28" spans="1:23" ht="15" customHeight="1" x14ac:dyDescent="0.25">
      <c r="B28" s="6"/>
      <c r="C28" s="8"/>
      <c r="D28" s="62"/>
      <c r="E28" s="40"/>
      <c r="F28" s="40"/>
      <c r="G28" s="54"/>
      <c r="H28" s="26"/>
      <c r="I28" s="34"/>
      <c r="J28" s="34"/>
      <c r="K28" s="29"/>
      <c r="L28" s="29"/>
      <c r="M28" s="29"/>
      <c r="N28" s="29"/>
      <c r="O28" s="29"/>
      <c r="P28" s="4"/>
      <c r="Q28" s="35"/>
      <c r="R28" s="54"/>
      <c r="S28" s="25">
        <v>500000</v>
      </c>
      <c r="T28" s="25">
        <f t="shared" si="5"/>
        <v>10000</v>
      </c>
      <c r="U28" s="26"/>
      <c r="V28" s="33">
        <f t="shared" si="1"/>
        <v>490000</v>
      </c>
      <c r="W28" s="36" t="s">
        <v>77</v>
      </c>
    </row>
    <row r="29" spans="1:23" ht="15" customHeight="1" x14ac:dyDescent="0.25">
      <c r="B29" s="6"/>
      <c r="C29" s="8"/>
      <c r="D29" s="62"/>
      <c r="E29" s="40"/>
      <c r="F29" s="40"/>
      <c r="G29" s="54"/>
      <c r="H29" s="26"/>
      <c r="I29" s="34"/>
      <c r="J29" s="34"/>
      <c r="K29" s="29"/>
      <c r="L29" s="29"/>
      <c r="M29" s="29"/>
      <c r="N29" s="29"/>
      <c r="O29" s="29"/>
      <c r="P29" s="4"/>
      <c r="Q29" s="35"/>
      <c r="R29" s="54"/>
      <c r="S29" s="25">
        <v>300000</v>
      </c>
      <c r="T29" s="25">
        <f t="shared" si="5"/>
        <v>6000</v>
      </c>
      <c r="U29" s="26"/>
      <c r="V29" s="33">
        <f t="shared" si="1"/>
        <v>294000</v>
      </c>
      <c r="W29" s="36" t="s">
        <v>78</v>
      </c>
    </row>
    <row r="30" spans="1:23" ht="15" customHeight="1" x14ac:dyDescent="0.25">
      <c r="B30" s="6"/>
      <c r="C30" s="8"/>
      <c r="D30" s="62"/>
      <c r="E30" s="40"/>
      <c r="F30" s="40"/>
      <c r="G30" s="54"/>
      <c r="H30" s="26"/>
      <c r="I30" s="34"/>
      <c r="J30" s="34"/>
      <c r="K30" s="29"/>
      <c r="L30" s="29"/>
      <c r="M30" s="29"/>
      <c r="N30" s="29"/>
      <c r="O30" s="29"/>
      <c r="P30" s="4"/>
      <c r="Q30" s="35"/>
      <c r="R30" s="54"/>
      <c r="S30" s="25">
        <v>600000</v>
      </c>
      <c r="T30" s="25">
        <f t="shared" si="5"/>
        <v>12000</v>
      </c>
      <c r="U30" s="26"/>
      <c r="V30" s="33">
        <f t="shared" si="1"/>
        <v>588000</v>
      </c>
      <c r="W30" s="36" t="s">
        <v>79</v>
      </c>
    </row>
    <row r="31" spans="1:23" ht="15" customHeight="1" x14ac:dyDescent="0.25">
      <c r="B31" s="6"/>
      <c r="C31" s="8"/>
      <c r="D31" s="62"/>
      <c r="E31" s="40"/>
      <c r="F31" s="40"/>
      <c r="G31" s="54"/>
      <c r="H31" s="26"/>
      <c r="I31" s="34"/>
      <c r="J31" s="34"/>
      <c r="K31" s="29"/>
      <c r="L31" s="29"/>
      <c r="M31" s="29"/>
      <c r="N31" s="29"/>
      <c r="O31" s="29"/>
      <c r="P31" s="4"/>
      <c r="Q31" s="35"/>
      <c r="R31" s="54"/>
      <c r="S31" s="25">
        <v>500000</v>
      </c>
      <c r="T31" s="25">
        <f t="shared" si="5"/>
        <v>10000</v>
      </c>
      <c r="U31" s="26"/>
      <c r="V31" s="33">
        <f t="shared" si="1"/>
        <v>490000</v>
      </c>
      <c r="W31" s="36" t="s">
        <v>80</v>
      </c>
    </row>
    <row r="32" spans="1:23" s="63" customFormat="1" ht="15" customHeight="1" x14ac:dyDescent="0.25">
      <c r="B32" s="64"/>
      <c r="C32" s="65"/>
      <c r="D32" s="66"/>
      <c r="E32" s="67"/>
      <c r="F32" s="67"/>
      <c r="G32" s="68"/>
      <c r="H32" s="69"/>
      <c r="I32" s="70"/>
      <c r="J32" s="70"/>
      <c r="K32" s="72"/>
      <c r="L32" s="72"/>
      <c r="M32" s="72"/>
      <c r="N32" s="72"/>
      <c r="O32" s="72"/>
      <c r="P32" s="89">
        <f>A33</f>
        <v>57817</v>
      </c>
      <c r="Q32" s="73"/>
      <c r="R32" s="68"/>
      <c r="S32" s="74"/>
      <c r="T32" s="74"/>
      <c r="U32" s="69"/>
      <c r="V32" s="75"/>
      <c r="W32" s="76"/>
    </row>
    <row r="33" spans="1:23" ht="15" customHeight="1" x14ac:dyDescent="0.25">
      <c r="A33" s="77">
        <v>57817</v>
      </c>
      <c r="B33" s="6" t="s">
        <v>81</v>
      </c>
      <c r="C33" s="8"/>
      <c r="D33" s="62"/>
      <c r="E33" s="40"/>
      <c r="F33" s="40"/>
      <c r="G33" s="54"/>
      <c r="H33" s="26"/>
      <c r="I33" s="34"/>
      <c r="J33" s="34"/>
      <c r="K33" s="29"/>
      <c r="L33" s="29"/>
      <c r="M33" s="29"/>
      <c r="N33" s="29"/>
      <c r="O33" s="29"/>
      <c r="P33" s="4"/>
      <c r="Q33" s="35"/>
      <c r="R33" s="54">
        <v>2475000</v>
      </c>
      <c r="S33" s="25">
        <v>500000</v>
      </c>
      <c r="T33" s="25">
        <f>S33*2%</f>
        <v>10000</v>
      </c>
      <c r="U33" s="26">
        <f>R33-SUM(S33:S37,0)</f>
        <v>25000</v>
      </c>
      <c r="V33" s="33">
        <f t="shared" si="1"/>
        <v>490000</v>
      </c>
      <c r="W33" s="36" t="s">
        <v>82</v>
      </c>
    </row>
    <row r="34" spans="1:23" ht="15" customHeight="1" x14ac:dyDescent="0.25">
      <c r="B34" s="6"/>
      <c r="C34" s="8"/>
      <c r="D34" s="62"/>
      <c r="E34" s="40"/>
      <c r="F34" s="40"/>
      <c r="G34" s="54"/>
      <c r="H34" s="26"/>
      <c r="I34" s="34"/>
      <c r="J34" s="34"/>
      <c r="K34" s="29"/>
      <c r="L34" s="29"/>
      <c r="M34" s="29"/>
      <c r="N34" s="29"/>
      <c r="O34" s="29"/>
      <c r="P34" s="4"/>
      <c r="Q34" s="35"/>
      <c r="R34" s="54"/>
      <c r="S34" s="25">
        <v>500000</v>
      </c>
      <c r="T34" s="25">
        <f t="shared" ref="T34:T36" si="6">S34*2%</f>
        <v>10000</v>
      </c>
      <c r="U34" s="26"/>
      <c r="V34" s="33">
        <f t="shared" si="1"/>
        <v>490000</v>
      </c>
      <c r="W34" s="36" t="s">
        <v>83</v>
      </c>
    </row>
    <row r="35" spans="1:23" ht="15" customHeight="1" x14ac:dyDescent="0.25">
      <c r="B35" s="6"/>
      <c r="C35" s="8"/>
      <c r="D35" s="62"/>
      <c r="E35" s="40"/>
      <c r="F35" s="40"/>
      <c r="G35" s="54"/>
      <c r="H35" s="26"/>
      <c r="I35" s="34"/>
      <c r="J35" s="34"/>
      <c r="K35" s="29"/>
      <c r="L35" s="29"/>
      <c r="M35" s="29"/>
      <c r="N35" s="29"/>
      <c r="O35" s="29"/>
      <c r="P35" s="4"/>
      <c r="Q35" s="35"/>
      <c r="R35" s="54"/>
      <c r="S35" s="25">
        <v>1000000</v>
      </c>
      <c r="T35" s="25">
        <f t="shared" si="6"/>
        <v>20000</v>
      </c>
      <c r="U35" s="26"/>
      <c r="V35" s="33">
        <f t="shared" si="1"/>
        <v>980000</v>
      </c>
      <c r="W35" s="36" t="s">
        <v>84</v>
      </c>
    </row>
    <row r="36" spans="1:23" ht="15" customHeight="1" x14ac:dyDescent="0.25">
      <c r="B36" s="6"/>
      <c r="C36" s="8"/>
      <c r="D36" s="62"/>
      <c r="E36" s="40"/>
      <c r="F36" s="40"/>
      <c r="G36" s="54"/>
      <c r="H36" s="26"/>
      <c r="I36" s="34"/>
      <c r="J36" s="34"/>
      <c r="K36" s="29"/>
      <c r="L36" s="29"/>
      <c r="M36" s="29"/>
      <c r="N36" s="29"/>
      <c r="O36" s="29"/>
      <c r="P36" s="4"/>
      <c r="Q36" s="35"/>
      <c r="R36" s="54"/>
      <c r="S36" s="25">
        <v>450000</v>
      </c>
      <c r="T36" s="25">
        <f t="shared" si="6"/>
        <v>9000</v>
      </c>
      <c r="U36" s="26"/>
      <c r="V36" s="33">
        <f t="shared" si="1"/>
        <v>441000</v>
      </c>
      <c r="W36" s="36" t="s">
        <v>85</v>
      </c>
    </row>
    <row r="37" spans="1:23" ht="15" customHeight="1" x14ac:dyDescent="0.15">
      <c r="B37" s="6"/>
      <c r="C37" s="8"/>
      <c r="D37" s="62"/>
      <c r="E37" s="40"/>
      <c r="F37" s="40"/>
      <c r="G37" s="54"/>
      <c r="H37" s="26"/>
      <c r="I37" s="34"/>
      <c r="J37" s="34"/>
      <c r="K37" s="29"/>
      <c r="L37" s="29"/>
      <c r="M37" s="29"/>
      <c r="N37" s="29"/>
      <c r="O37" s="29"/>
      <c r="P37" s="4"/>
      <c r="Q37" s="35"/>
      <c r="R37" s="54"/>
      <c r="S37" s="25"/>
      <c r="T37" s="25"/>
      <c r="U37" s="26"/>
      <c r="V37" s="33"/>
      <c r="W37" s="91"/>
    </row>
    <row r="38" spans="1:23" ht="15" customHeight="1" x14ac:dyDescent="0.15">
      <c r="B38" s="6"/>
      <c r="C38" s="8"/>
      <c r="D38" s="62"/>
      <c r="E38" s="40"/>
      <c r="F38" s="40"/>
      <c r="G38" s="54"/>
      <c r="H38" s="26"/>
      <c r="I38" s="34"/>
      <c r="J38" s="34"/>
      <c r="K38" s="29"/>
      <c r="L38" s="29"/>
      <c r="M38" s="29"/>
      <c r="N38" s="29"/>
      <c r="O38" s="29"/>
      <c r="P38" s="4"/>
      <c r="Q38" s="35"/>
      <c r="R38" s="54"/>
      <c r="S38" s="25"/>
      <c r="T38" s="25"/>
      <c r="U38" s="26"/>
      <c r="V38" s="33"/>
      <c r="W38" s="91"/>
    </row>
    <row r="39" spans="1:23" s="63" customFormat="1" ht="15" customHeight="1" x14ac:dyDescent="0.25">
      <c r="B39" s="64"/>
      <c r="C39" s="65"/>
      <c r="D39" s="66"/>
      <c r="E39" s="67"/>
      <c r="F39" s="67"/>
      <c r="G39" s="68"/>
      <c r="H39" s="69"/>
      <c r="I39" s="70"/>
      <c r="J39" s="70"/>
      <c r="K39" s="72"/>
      <c r="L39" s="72"/>
      <c r="M39" s="72"/>
      <c r="N39" s="72"/>
      <c r="O39" s="72"/>
      <c r="P39" s="89">
        <f>A40</f>
        <v>57815</v>
      </c>
      <c r="Q39" s="73"/>
      <c r="R39" s="68"/>
      <c r="S39" s="74"/>
      <c r="T39" s="74"/>
      <c r="U39" s="69"/>
      <c r="V39" s="75"/>
      <c r="W39" s="76"/>
    </row>
    <row r="40" spans="1:23" ht="15" customHeight="1" x14ac:dyDescent="0.25">
      <c r="A40" s="77">
        <v>57815</v>
      </c>
      <c r="B40" s="6" t="s">
        <v>86</v>
      </c>
      <c r="C40" s="8">
        <v>45175</v>
      </c>
      <c r="D40" s="62" t="s">
        <v>87</v>
      </c>
      <c r="E40" s="40">
        <v>1240312</v>
      </c>
      <c r="F40" s="40"/>
      <c r="G40" s="54">
        <f>E40-F40</f>
        <v>1240312</v>
      </c>
      <c r="H40" s="26">
        <f>ROUND(G40*18%,0)</f>
        <v>223256</v>
      </c>
      <c r="I40" s="34">
        <f>G40+H40</f>
        <v>1463568</v>
      </c>
      <c r="J40" s="34">
        <f>ROUND(G40*$J$5,0)</f>
        <v>12403</v>
      </c>
      <c r="K40" s="29">
        <f>G40*5%</f>
        <v>62015.600000000006</v>
      </c>
      <c r="L40" s="29">
        <f>G40*10%</f>
        <v>124031.20000000001</v>
      </c>
      <c r="M40" s="29">
        <f>H40</f>
        <v>223256</v>
      </c>
      <c r="N40" s="29">
        <v>0</v>
      </c>
      <c r="O40" s="29">
        <f>ROUND(I40-SUM(J40:N40),)</f>
        <v>1041862</v>
      </c>
      <c r="P40" s="4"/>
      <c r="Q40" s="35"/>
      <c r="R40" s="54">
        <v>2756250</v>
      </c>
      <c r="S40" s="25">
        <v>1000000</v>
      </c>
      <c r="T40" s="25">
        <f>S40*2%</f>
        <v>20000</v>
      </c>
      <c r="U40" s="26">
        <f>R40-SUM(S40:S44,0)</f>
        <v>-493750</v>
      </c>
      <c r="V40" s="33">
        <f t="shared" ref="V40:V74" si="7">S40-T40</f>
        <v>980000</v>
      </c>
      <c r="W40" s="36" t="s">
        <v>88</v>
      </c>
    </row>
    <row r="41" spans="1:23" ht="15" customHeight="1" x14ac:dyDescent="0.25">
      <c r="B41" s="6"/>
      <c r="C41" s="8"/>
      <c r="D41" s="62"/>
      <c r="E41" s="40"/>
      <c r="F41" s="40"/>
      <c r="G41" s="54"/>
      <c r="H41" s="26"/>
      <c r="I41" s="34"/>
      <c r="J41" s="34"/>
      <c r="K41" s="29"/>
      <c r="L41" s="29"/>
      <c r="M41" s="29"/>
      <c r="N41" s="29"/>
      <c r="O41" s="29"/>
      <c r="P41" s="4"/>
      <c r="Q41" s="35"/>
      <c r="R41" s="54"/>
      <c r="S41" s="25">
        <v>50000</v>
      </c>
      <c r="T41" s="25">
        <f t="shared" ref="T41:T44" si="8">S41*2%</f>
        <v>1000</v>
      </c>
      <c r="U41" s="26"/>
      <c r="V41" s="33">
        <f t="shared" si="7"/>
        <v>49000</v>
      </c>
      <c r="W41" s="80" t="s">
        <v>89</v>
      </c>
    </row>
    <row r="42" spans="1:23" ht="15" customHeight="1" x14ac:dyDescent="0.25">
      <c r="B42" s="6"/>
      <c r="C42" s="8"/>
      <c r="D42" s="62"/>
      <c r="E42" s="40"/>
      <c r="F42" s="40"/>
      <c r="G42" s="54"/>
      <c r="H42" s="26"/>
      <c r="I42" s="34"/>
      <c r="J42" s="34"/>
      <c r="K42" s="29"/>
      <c r="L42" s="29"/>
      <c r="M42" s="29"/>
      <c r="N42" s="29"/>
      <c r="O42" s="29"/>
      <c r="P42" s="4"/>
      <c r="Q42" s="35"/>
      <c r="R42" s="54"/>
      <c r="S42" s="25">
        <v>1000000</v>
      </c>
      <c r="T42" s="25">
        <f t="shared" si="8"/>
        <v>20000</v>
      </c>
      <c r="U42" s="26"/>
      <c r="V42" s="33">
        <f t="shared" si="7"/>
        <v>980000</v>
      </c>
      <c r="W42" s="80" t="s">
        <v>90</v>
      </c>
    </row>
    <row r="43" spans="1:23" ht="15" customHeight="1" x14ac:dyDescent="0.25">
      <c r="B43" s="6"/>
      <c r="C43" s="8"/>
      <c r="D43" s="62"/>
      <c r="E43" s="40"/>
      <c r="F43" s="40"/>
      <c r="G43" s="54"/>
      <c r="H43" s="26"/>
      <c r="I43" s="34"/>
      <c r="J43" s="34"/>
      <c r="K43" s="29"/>
      <c r="L43" s="29"/>
      <c r="M43" s="29"/>
      <c r="N43" s="29"/>
      <c r="O43" s="29"/>
      <c r="P43" s="4"/>
      <c r="Q43" s="35"/>
      <c r="R43" s="54"/>
      <c r="S43" s="25">
        <v>700000</v>
      </c>
      <c r="T43" s="25">
        <f t="shared" si="8"/>
        <v>14000</v>
      </c>
      <c r="U43" s="26"/>
      <c r="V43" s="33">
        <f t="shared" si="7"/>
        <v>686000</v>
      </c>
      <c r="W43" s="80" t="s">
        <v>91</v>
      </c>
    </row>
    <row r="44" spans="1:23" ht="15" customHeight="1" x14ac:dyDescent="0.25">
      <c r="B44" s="6"/>
      <c r="C44" s="8"/>
      <c r="D44" s="62"/>
      <c r="E44" s="40"/>
      <c r="F44" s="40"/>
      <c r="G44" s="54"/>
      <c r="H44" s="26"/>
      <c r="I44" s="34"/>
      <c r="J44" s="34"/>
      <c r="K44" s="29"/>
      <c r="L44" s="29"/>
      <c r="M44" s="29"/>
      <c r="N44" s="29"/>
      <c r="O44" s="29"/>
      <c r="P44" s="4"/>
      <c r="Q44" s="35"/>
      <c r="R44" s="54"/>
      <c r="S44" s="25">
        <v>500000</v>
      </c>
      <c r="T44" s="25">
        <f t="shared" si="8"/>
        <v>10000</v>
      </c>
      <c r="U44" s="26"/>
      <c r="V44" s="33">
        <f t="shared" si="7"/>
        <v>490000</v>
      </c>
      <c r="W44" s="80" t="s">
        <v>92</v>
      </c>
    </row>
    <row r="45" spans="1:23" s="63" customFormat="1" ht="15" customHeight="1" x14ac:dyDescent="0.25">
      <c r="B45" s="64"/>
      <c r="C45" s="65"/>
      <c r="D45" s="66"/>
      <c r="E45" s="67"/>
      <c r="F45" s="67"/>
      <c r="G45" s="68"/>
      <c r="H45" s="69"/>
      <c r="I45" s="70"/>
      <c r="J45" s="70"/>
      <c r="K45" s="72"/>
      <c r="L45" s="72"/>
      <c r="M45" s="72"/>
      <c r="N45" s="72"/>
      <c r="O45" s="72"/>
      <c r="P45" s="89">
        <f>A46</f>
        <v>57150</v>
      </c>
      <c r="Q45" s="73"/>
      <c r="R45" s="68"/>
      <c r="S45" s="74"/>
      <c r="T45" s="74"/>
      <c r="U45" s="69"/>
      <c r="V45" s="75"/>
      <c r="W45" s="76"/>
    </row>
    <row r="46" spans="1:23" ht="15" customHeight="1" x14ac:dyDescent="0.25">
      <c r="A46" s="77">
        <v>57150</v>
      </c>
      <c r="B46" s="6" t="s">
        <v>93</v>
      </c>
      <c r="C46" s="8">
        <v>45173</v>
      </c>
      <c r="D46" s="78" t="s">
        <v>94</v>
      </c>
      <c r="E46" s="79">
        <v>2271500</v>
      </c>
      <c r="F46" s="54"/>
      <c r="G46" s="54">
        <f>E46-F46</f>
        <v>2271500</v>
      </c>
      <c r="H46" s="26">
        <f>ROUND(G46*18%,0)</f>
        <v>408870</v>
      </c>
      <c r="I46" s="34">
        <f>G46+H46</f>
        <v>2680370</v>
      </c>
      <c r="J46" s="34">
        <f>ROUND(G46*$J$5,0)</f>
        <v>22715</v>
      </c>
      <c r="K46" s="29">
        <f>G46*5%</f>
        <v>113575</v>
      </c>
      <c r="L46" s="29">
        <f>G46*10%</f>
        <v>227150</v>
      </c>
      <c r="M46" s="29">
        <f>H46</f>
        <v>408870</v>
      </c>
      <c r="N46" s="29">
        <v>0</v>
      </c>
      <c r="O46" s="29">
        <f>ROUND(I46-SUM(J46:N46),)</f>
        <v>1908060</v>
      </c>
      <c r="P46" s="4"/>
      <c r="Q46" s="35"/>
      <c r="R46" s="54">
        <v>4840000</v>
      </c>
      <c r="S46" s="25">
        <v>200000</v>
      </c>
      <c r="T46" s="25">
        <f>S46*2%</f>
        <v>4000</v>
      </c>
      <c r="U46" s="26">
        <f>R46-SUM(S46:S55,0)</f>
        <v>-75345</v>
      </c>
      <c r="V46" s="33">
        <f t="shared" si="7"/>
        <v>196000</v>
      </c>
      <c r="W46" s="36" t="s">
        <v>95</v>
      </c>
    </row>
    <row r="47" spans="1:23" ht="15" customHeight="1" x14ac:dyDescent="0.25">
      <c r="B47" s="6"/>
      <c r="C47" s="8"/>
      <c r="D47" s="62"/>
      <c r="E47" s="40"/>
      <c r="F47" s="40"/>
      <c r="G47" s="54"/>
      <c r="H47" s="26"/>
      <c r="I47" s="34"/>
      <c r="J47" s="34"/>
      <c r="K47" s="29"/>
      <c r="L47" s="29"/>
      <c r="M47" s="29"/>
      <c r="N47" s="29"/>
      <c r="O47" s="29"/>
      <c r="P47" s="4"/>
      <c r="Q47" s="35"/>
      <c r="R47" s="54"/>
      <c r="S47" s="25">
        <v>300000</v>
      </c>
      <c r="T47" s="25">
        <f t="shared" ref="T47:T55" si="9">S47*2%</f>
        <v>6000</v>
      </c>
      <c r="U47" s="26"/>
      <c r="V47" s="33">
        <f t="shared" si="7"/>
        <v>294000</v>
      </c>
      <c r="W47" s="36" t="s">
        <v>96</v>
      </c>
    </row>
    <row r="48" spans="1:23" ht="15" customHeight="1" x14ac:dyDescent="0.25">
      <c r="B48" s="6"/>
      <c r="C48" s="8"/>
      <c r="D48" s="62"/>
      <c r="E48" s="40"/>
      <c r="F48" s="40"/>
      <c r="G48" s="54"/>
      <c r="H48" s="26"/>
      <c r="I48" s="34"/>
      <c r="J48" s="34"/>
      <c r="K48" s="29"/>
      <c r="L48" s="29"/>
      <c r="M48" s="29"/>
      <c r="N48" s="29"/>
      <c r="O48" s="29"/>
      <c r="P48" s="4"/>
      <c r="Q48" s="35"/>
      <c r="R48" s="54"/>
      <c r="S48" s="25">
        <v>500000</v>
      </c>
      <c r="T48" s="25">
        <f t="shared" si="9"/>
        <v>10000</v>
      </c>
      <c r="U48" s="26"/>
      <c r="V48" s="33">
        <f t="shared" si="7"/>
        <v>490000</v>
      </c>
      <c r="W48" s="36" t="s">
        <v>97</v>
      </c>
    </row>
    <row r="49" spans="1:23" ht="15" customHeight="1" x14ac:dyDescent="0.25">
      <c r="B49" s="6"/>
      <c r="C49" s="8"/>
      <c r="D49" s="62"/>
      <c r="E49" s="40"/>
      <c r="F49" s="40"/>
      <c r="G49" s="54"/>
      <c r="H49" s="26"/>
      <c r="I49" s="34"/>
      <c r="J49" s="34"/>
      <c r="K49" s="29"/>
      <c r="L49" s="29"/>
      <c r="M49" s="29"/>
      <c r="N49" s="29"/>
      <c r="O49" s="29"/>
      <c r="P49" s="4"/>
      <c r="Q49" s="35"/>
      <c r="R49" s="54"/>
      <c r="S49" s="25">
        <v>200000</v>
      </c>
      <c r="T49" s="25">
        <f t="shared" si="9"/>
        <v>4000</v>
      </c>
      <c r="U49" s="26"/>
      <c r="V49" s="33">
        <f t="shared" si="7"/>
        <v>196000</v>
      </c>
      <c r="W49" s="36" t="s">
        <v>98</v>
      </c>
    </row>
    <row r="50" spans="1:23" ht="15" customHeight="1" x14ac:dyDescent="0.25">
      <c r="B50" s="6"/>
      <c r="C50" s="8"/>
      <c r="D50" s="62"/>
      <c r="E50" s="40"/>
      <c r="F50" s="40"/>
      <c r="G50" s="54"/>
      <c r="H50" s="26"/>
      <c r="I50" s="34"/>
      <c r="J50" s="34"/>
      <c r="K50" s="29"/>
      <c r="L50" s="29"/>
      <c r="M50" s="29"/>
      <c r="N50" s="29"/>
      <c r="O50" s="29"/>
      <c r="P50" s="4"/>
      <c r="Q50" s="35"/>
      <c r="R50" s="54"/>
      <c r="S50" s="25">
        <v>300000</v>
      </c>
      <c r="T50" s="25">
        <f t="shared" si="9"/>
        <v>6000</v>
      </c>
      <c r="U50" s="26"/>
      <c r="V50" s="33">
        <f t="shared" si="7"/>
        <v>294000</v>
      </c>
      <c r="W50" s="36" t="s">
        <v>99</v>
      </c>
    </row>
    <row r="51" spans="1:23" ht="15" customHeight="1" x14ac:dyDescent="0.25">
      <c r="B51" s="6"/>
      <c r="C51" s="8"/>
      <c r="D51" s="62"/>
      <c r="E51" s="40"/>
      <c r="F51" s="40"/>
      <c r="G51" s="54"/>
      <c r="H51" s="26"/>
      <c r="I51" s="34"/>
      <c r="J51" s="34"/>
      <c r="K51" s="29"/>
      <c r="L51" s="29"/>
      <c r="M51" s="29"/>
      <c r="N51" s="29"/>
      <c r="O51" s="29"/>
      <c r="P51" s="4"/>
      <c r="Q51" s="35"/>
      <c r="R51" s="54"/>
      <c r="S51" s="25">
        <v>415345</v>
      </c>
      <c r="T51" s="25">
        <v>0</v>
      </c>
      <c r="U51" s="26"/>
      <c r="V51" s="33">
        <f t="shared" si="7"/>
        <v>415345</v>
      </c>
      <c r="W51" s="36" t="s">
        <v>100</v>
      </c>
    </row>
    <row r="52" spans="1:23" ht="15" customHeight="1" x14ac:dyDescent="0.25">
      <c r="B52" s="6"/>
      <c r="C52" s="8"/>
      <c r="D52" s="62"/>
      <c r="E52" s="40"/>
      <c r="F52" s="40"/>
      <c r="G52" s="54"/>
      <c r="H52" s="26"/>
      <c r="I52" s="34"/>
      <c r="J52" s="34"/>
      <c r="K52" s="29"/>
      <c r="L52" s="29"/>
      <c r="M52" s="29"/>
      <c r="N52" s="29"/>
      <c r="O52" s="29"/>
      <c r="P52" s="4"/>
      <c r="Q52" s="35"/>
      <c r="R52" s="54"/>
      <c r="S52" s="25">
        <v>500000</v>
      </c>
      <c r="T52" s="25">
        <f t="shared" si="9"/>
        <v>10000</v>
      </c>
      <c r="U52" s="26"/>
      <c r="V52" s="33">
        <f t="shared" si="7"/>
        <v>490000</v>
      </c>
      <c r="W52" s="36" t="s">
        <v>101</v>
      </c>
    </row>
    <row r="53" spans="1:23" ht="15" customHeight="1" x14ac:dyDescent="0.25">
      <c r="B53" s="6"/>
      <c r="C53" s="8"/>
      <c r="D53" s="62"/>
      <c r="E53" s="40"/>
      <c r="F53" s="40"/>
      <c r="G53" s="54"/>
      <c r="H53" s="26"/>
      <c r="I53" s="34"/>
      <c r="J53" s="34"/>
      <c r="K53" s="29"/>
      <c r="L53" s="29"/>
      <c r="M53" s="29"/>
      <c r="N53" s="29"/>
      <c r="O53" s="29"/>
      <c r="P53" s="4"/>
      <c r="Q53" s="35"/>
      <c r="R53" s="54"/>
      <c r="S53" s="25">
        <v>1000000</v>
      </c>
      <c r="T53" s="25">
        <f t="shared" si="9"/>
        <v>20000</v>
      </c>
      <c r="U53" s="26"/>
      <c r="V53" s="33">
        <f t="shared" si="7"/>
        <v>980000</v>
      </c>
      <c r="W53" s="36" t="s">
        <v>102</v>
      </c>
    </row>
    <row r="54" spans="1:23" ht="15" customHeight="1" x14ac:dyDescent="0.25">
      <c r="B54" s="6"/>
      <c r="C54" s="8"/>
      <c r="D54" s="62"/>
      <c r="E54" s="40"/>
      <c r="F54" s="40"/>
      <c r="G54" s="54"/>
      <c r="H54" s="26"/>
      <c r="I54" s="34"/>
      <c r="J54" s="34"/>
      <c r="K54" s="29"/>
      <c r="L54" s="29"/>
      <c r="M54" s="29"/>
      <c r="N54" s="29"/>
      <c r="O54" s="29"/>
      <c r="P54" s="4"/>
      <c r="Q54" s="35"/>
      <c r="R54" s="54"/>
      <c r="S54" s="25">
        <v>1000000</v>
      </c>
      <c r="T54" s="25">
        <f t="shared" si="9"/>
        <v>20000</v>
      </c>
      <c r="U54" s="26"/>
      <c r="V54" s="33">
        <f t="shared" si="7"/>
        <v>980000</v>
      </c>
      <c r="W54" s="36" t="s">
        <v>103</v>
      </c>
    </row>
    <row r="55" spans="1:23" ht="15" customHeight="1" x14ac:dyDescent="0.25">
      <c r="B55" s="6"/>
      <c r="C55" s="8"/>
      <c r="D55" s="62"/>
      <c r="E55" s="40"/>
      <c r="F55" s="40"/>
      <c r="G55" s="54"/>
      <c r="H55" s="26"/>
      <c r="I55" s="34"/>
      <c r="J55" s="34"/>
      <c r="K55" s="29"/>
      <c r="L55" s="29"/>
      <c r="M55" s="29"/>
      <c r="N55" s="29"/>
      <c r="O55" s="29"/>
      <c r="P55" s="4"/>
      <c r="Q55" s="35"/>
      <c r="R55" s="54"/>
      <c r="S55" s="25">
        <v>500000</v>
      </c>
      <c r="T55" s="25">
        <f t="shared" si="9"/>
        <v>10000</v>
      </c>
      <c r="U55" s="26"/>
      <c r="V55" s="33">
        <f t="shared" si="7"/>
        <v>490000</v>
      </c>
      <c r="W55" s="36" t="s">
        <v>104</v>
      </c>
    </row>
    <row r="56" spans="1:23" s="63" customFormat="1" ht="15" customHeight="1" x14ac:dyDescent="0.25">
      <c r="B56" s="64"/>
      <c r="C56" s="65"/>
      <c r="D56" s="66"/>
      <c r="E56" s="67"/>
      <c r="F56" s="67"/>
      <c r="G56" s="68"/>
      <c r="H56" s="69"/>
      <c r="I56" s="70"/>
      <c r="J56" s="70"/>
      <c r="K56" s="72"/>
      <c r="L56" s="72"/>
      <c r="M56" s="72"/>
      <c r="N56" s="72"/>
      <c r="O56" s="72"/>
      <c r="P56" s="89">
        <f>A57</f>
        <v>57149</v>
      </c>
      <c r="Q56" s="73"/>
      <c r="R56" s="68"/>
      <c r="S56" s="74"/>
      <c r="T56" s="74"/>
      <c r="U56" s="69"/>
      <c r="V56" s="75"/>
      <c r="W56" s="76"/>
    </row>
    <row r="57" spans="1:23" ht="15" customHeight="1" x14ac:dyDescent="0.25">
      <c r="A57" s="77">
        <v>57149</v>
      </c>
      <c r="B57" s="6" t="s">
        <v>105</v>
      </c>
      <c r="C57" s="8">
        <v>45156</v>
      </c>
      <c r="D57" s="78" t="s">
        <v>106</v>
      </c>
      <c r="E57" s="79">
        <v>1856250</v>
      </c>
      <c r="F57" s="54"/>
      <c r="G57" s="54">
        <f>E57-F57</f>
        <v>1856250</v>
      </c>
      <c r="H57" s="26">
        <f>ROUND(G57*18%,0)</f>
        <v>334125</v>
      </c>
      <c r="I57" s="34">
        <f>G57+H57</f>
        <v>2190375</v>
      </c>
      <c r="J57" s="34">
        <f>ROUND(G57*$J$5,0)</f>
        <v>18563</v>
      </c>
      <c r="K57" s="29">
        <f>G57*5%</f>
        <v>92812.5</v>
      </c>
      <c r="L57" s="29">
        <f>G57*10%</f>
        <v>185625</v>
      </c>
      <c r="M57" s="29">
        <f>H57</f>
        <v>334125</v>
      </c>
      <c r="N57" s="29">
        <v>0</v>
      </c>
      <c r="O57" s="29">
        <f>ROUND(I57-SUM(J57:N57),)</f>
        <v>1559250</v>
      </c>
      <c r="P57" s="4"/>
      <c r="Q57" s="35"/>
      <c r="R57" s="54">
        <v>2475000</v>
      </c>
      <c r="S57" s="35">
        <v>200000</v>
      </c>
      <c r="T57" s="25">
        <f>S57*2%</f>
        <v>4000</v>
      </c>
      <c r="U57" s="26">
        <f>R57-SUM(S57:S65,0)</f>
        <v>-593687</v>
      </c>
      <c r="V57" s="33">
        <f t="shared" si="7"/>
        <v>196000</v>
      </c>
      <c r="W57" s="36" t="s">
        <v>107</v>
      </c>
    </row>
    <row r="58" spans="1:23" ht="15" customHeight="1" x14ac:dyDescent="0.25">
      <c r="B58" s="6"/>
      <c r="C58" s="8"/>
      <c r="D58" s="62"/>
      <c r="E58" s="40"/>
      <c r="F58" s="40"/>
      <c r="G58" s="54"/>
      <c r="H58" s="26"/>
      <c r="I58" s="34"/>
      <c r="J58" s="34"/>
      <c r="K58" s="29"/>
      <c r="L58" s="29"/>
      <c r="M58" s="29"/>
      <c r="N58" s="29"/>
      <c r="O58" s="29"/>
      <c r="P58" s="4"/>
      <c r="Q58" s="35"/>
      <c r="R58" s="54"/>
      <c r="S58" s="35">
        <v>200000</v>
      </c>
      <c r="T58" s="25">
        <f t="shared" ref="T58:T65" si="10">S58*2%</f>
        <v>4000</v>
      </c>
      <c r="U58" s="26"/>
      <c r="V58" s="33">
        <f t="shared" si="7"/>
        <v>196000</v>
      </c>
      <c r="W58" s="36" t="s">
        <v>108</v>
      </c>
    </row>
    <row r="59" spans="1:23" ht="15" customHeight="1" x14ac:dyDescent="0.25">
      <c r="B59" s="6"/>
      <c r="C59" s="8"/>
      <c r="D59" s="62"/>
      <c r="E59" s="40"/>
      <c r="F59" s="40"/>
      <c r="G59" s="54"/>
      <c r="H59" s="26"/>
      <c r="I59" s="34"/>
      <c r="J59" s="34"/>
      <c r="K59" s="29"/>
      <c r="L59" s="29"/>
      <c r="M59" s="29"/>
      <c r="N59" s="29"/>
      <c r="O59" s="29"/>
      <c r="P59" s="4"/>
      <c r="Q59" s="35"/>
      <c r="R59" s="54"/>
      <c r="S59" s="35">
        <v>500000</v>
      </c>
      <c r="T59" s="25">
        <f t="shared" si="10"/>
        <v>10000</v>
      </c>
      <c r="U59" s="26"/>
      <c r="V59" s="33">
        <f t="shared" si="7"/>
        <v>490000</v>
      </c>
      <c r="W59" s="36" t="s">
        <v>109</v>
      </c>
    </row>
    <row r="60" spans="1:23" ht="15" customHeight="1" x14ac:dyDescent="0.25">
      <c r="B60" s="6"/>
      <c r="C60" s="8"/>
      <c r="D60" s="62"/>
      <c r="E60" s="40"/>
      <c r="F60" s="40"/>
      <c r="G60" s="54"/>
      <c r="H60" s="26"/>
      <c r="I60" s="34"/>
      <c r="J60" s="34"/>
      <c r="K60" s="29"/>
      <c r="L60" s="29"/>
      <c r="M60" s="29"/>
      <c r="N60" s="29"/>
      <c r="O60" s="29"/>
      <c r="P60" s="4"/>
      <c r="Q60" s="35"/>
      <c r="R60" s="54"/>
      <c r="S60" s="35">
        <v>200000</v>
      </c>
      <c r="T60" s="25">
        <f t="shared" si="10"/>
        <v>4000</v>
      </c>
      <c r="U60" s="26"/>
      <c r="V60" s="33">
        <f t="shared" si="7"/>
        <v>196000</v>
      </c>
      <c r="W60" s="36" t="s">
        <v>110</v>
      </c>
    </row>
    <row r="61" spans="1:23" ht="15" customHeight="1" x14ac:dyDescent="0.25">
      <c r="B61" s="6"/>
      <c r="C61" s="8"/>
      <c r="D61" s="62"/>
      <c r="E61" s="40"/>
      <c r="F61" s="40"/>
      <c r="G61" s="54"/>
      <c r="H61" s="26"/>
      <c r="I61" s="34"/>
      <c r="J61" s="34"/>
      <c r="K61" s="29"/>
      <c r="L61" s="29"/>
      <c r="M61" s="29"/>
      <c r="N61" s="29"/>
      <c r="O61" s="29"/>
      <c r="P61" s="4"/>
      <c r="Q61" s="35"/>
      <c r="R61" s="54"/>
      <c r="S61" s="35">
        <v>300000</v>
      </c>
      <c r="T61" s="25">
        <f t="shared" si="10"/>
        <v>6000</v>
      </c>
      <c r="U61" s="26"/>
      <c r="V61" s="33">
        <f t="shared" si="7"/>
        <v>294000</v>
      </c>
      <c r="W61" s="36" t="s">
        <v>111</v>
      </c>
    </row>
    <row r="62" spans="1:23" ht="15" customHeight="1" x14ac:dyDescent="0.25">
      <c r="B62" s="6"/>
      <c r="C62" s="8"/>
      <c r="D62" s="62"/>
      <c r="E62" s="40"/>
      <c r="F62" s="40"/>
      <c r="G62" s="54"/>
      <c r="H62" s="26"/>
      <c r="I62" s="34"/>
      <c r="J62" s="34"/>
      <c r="K62" s="29"/>
      <c r="L62" s="29"/>
      <c r="M62" s="29"/>
      <c r="N62" s="29"/>
      <c r="O62" s="29"/>
      <c r="P62" s="4"/>
      <c r="Q62" s="35"/>
      <c r="R62" s="54"/>
      <c r="S62" s="35">
        <v>168687</v>
      </c>
      <c r="T62" s="25">
        <f t="shared" si="10"/>
        <v>3373.7400000000002</v>
      </c>
      <c r="U62" s="26"/>
      <c r="V62" s="33">
        <f t="shared" si="7"/>
        <v>165313.26</v>
      </c>
      <c r="W62" s="36" t="s">
        <v>112</v>
      </c>
    </row>
    <row r="63" spans="1:23" ht="15" customHeight="1" x14ac:dyDescent="0.25">
      <c r="B63" s="6"/>
      <c r="C63" s="8"/>
      <c r="D63" s="62"/>
      <c r="E63" s="40"/>
      <c r="F63" s="40"/>
      <c r="G63" s="54"/>
      <c r="H63" s="26"/>
      <c r="I63" s="34"/>
      <c r="J63" s="34"/>
      <c r="K63" s="29"/>
      <c r="L63" s="29"/>
      <c r="M63" s="29"/>
      <c r="N63" s="29"/>
      <c r="O63" s="29"/>
      <c r="P63" s="4"/>
      <c r="Q63" s="35"/>
      <c r="R63" s="54"/>
      <c r="S63" s="35">
        <v>500000</v>
      </c>
      <c r="T63" s="25">
        <f t="shared" si="10"/>
        <v>10000</v>
      </c>
      <c r="U63" s="26"/>
      <c r="V63" s="33">
        <f t="shared" si="7"/>
        <v>490000</v>
      </c>
      <c r="W63" s="36" t="s">
        <v>113</v>
      </c>
    </row>
    <row r="64" spans="1:23" ht="15" customHeight="1" x14ac:dyDescent="0.25">
      <c r="B64" s="6"/>
      <c r="C64" s="8"/>
      <c r="D64" s="62"/>
      <c r="E64" s="40"/>
      <c r="F64" s="40"/>
      <c r="G64" s="54"/>
      <c r="H64" s="26"/>
      <c r="I64" s="34"/>
      <c r="J64" s="34"/>
      <c r="K64" s="29"/>
      <c r="L64" s="29"/>
      <c r="M64" s="29"/>
      <c r="N64" s="29"/>
      <c r="O64" s="29"/>
      <c r="P64" s="4"/>
      <c r="Q64" s="35"/>
      <c r="R64" s="54"/>
      <c r="S64" s="35">
        <v>500000</v>
      </c>
      <c r="T64" s="25">
        <f t="shared" si="10"/>
        <v>10000</v>
      </c>
      <c r="U64" s="26"/>
      <c r="V64" s="33">
        <f t="shared" si="7"/>
        <v>490000</v>
      </c>
      <c r="W64" s="36" t="s">
        <v>114</v>
      </c>
    </row>
    <row r="65" spans="1:23" ht="15" customHeight="1" x14ac:dyDescent="0.25">
      <c r="B65" s="6"/>
      <c r="C65" s="8"/>
      <c r="D65" s="62"/>
      <c r="E65" s="40"/>
      <c r="F65" s="40"/>
      <c r="G65" s="54"/>
      <c r="H65" s="26"/>
      <c r="I65" s="34"/>
      <c r="J65" s="34"/>
      <c r="K65" s="29"/>
      <c r="L65" s="29"/>
      <c r="M65" s="29"/>
      <c r="N65" s="29"/>
      <c r="O65" s="29"/>
      <c r="P65" s="4"/>
      <c r="Q65" s="35"/>
      <c r="R65" s="54"/>
      <c r="S65" s="54">
        <v>500000</v>
      </c>
      <c r="T65" s="25">
        <f t="shared" si="10"/>
        <v>10000</v>
      </c>
      <c r="U65" s="26"/>
      <c r="V65" s="33">
        <f t="shared" si="7"/>
        <v>490000</v>
      </c>
      <c r="W65" s="36" t="s">
        <v>115</v>
      </c>
    </row>
    <row r="66" spans="1:23" s="63" customFormat="1" ht="15" customHeight="1" x14ac:dyDescent="0.25">
      <c r="B66" s="64"/>
      <c r="C66" s="65"/>
      <c r="D66" s="66"/>
      <c r="E66" s="67"/>
      <c r="F66" s="67"/>
      <c r="G66" s="68"/>
      <c r="H66" s="69"/>
      <c r="I66" s="70"/>
      <c r="J66" s="70"/>
      <c r="K66" s="72"/>
      <c r="L66" s="72"/>
      <c r="M66" s="72"/>
      <c r="N66" s="72"/>
      <c r="O66" s="72"/>
      <c r="P66" s="89">
        <f>A67</f>
        <v>57818</v>
      </c>
      <c r="Q66" s="73"/>
      <c r="R66" s="68"/>
      <c r="S66" s="74"/>
      <c r="T66" s="74"/>
      <c r="U66" s="69"/>
      <c r="V66" s="75"/>
      <c r="W66" s="76"/>
    </row>
    <row r="67" spans="1:23" ht="15" customHeight="1" x14ac:dyDescent="0.25">
      <c r="A67" s="77">
        <v>57818</v>
      </c>
      <c r="B67" s="6" t="s">
        <v>116</v>
      </c>
      <c r="C67" s="8"/>
      <c r="D67" s="62"/>
      <c r="E67" s="40"/>
      <c r="F67" s="40"/>
      <c r="G67" s="54"/>
      <c r="H67" s="26"/>
      <c r="I67" s="34"/>
      <c r="J67" s="34"/>
      <c r="K67" s="29"/>
      <c r="L67" s="29"/>
      <c r="M67" s="29"/>
      <c r="N67" s="29"/>
      <c r="O67" s="29"/>
      <c r="P67" s="4"/>
      <c r="Q67" s="35"/>
      <c r="R67" s="54">
        <v>3500000</v>
      </c>
      <c r="S67" s="25">
        <v>500000</v>
      </c>
      <c r="T67" s="25">
        <f>S67*2%</f>
        <v>10000</v>
      </c>
      <c r="U67" s="26">
        <f>R67-SUM(S67:S70,0)</f>
        <v>0</v>
      </c>
      <c r="V67" s="33">
        <f t="shared" si="7"/>
        <v>490000</v>
      </c>
      <c r="W67" s="36" t="s">
        <v>117</v>
      </c>
    </row>
    <row r="68" spans="1:23" ht="15" customHeight="1" x14ac:dyDescent="0.25">
      <c r="A68" s="77"/>
      <c r="B68" s="6"/>
      <c r="C68" s="8"/>
      <c r="D68" s="62"/>
      <c r="E68" s="40"/>
      <c r="F68" s="40"/>
      <c r="G68" s="54"/>
      <c r="H68" s="26"/>
      <c r="I68" s="34"/>
      <c r="J68" s="34"/>
      <c r="K68" s="29"/>
      <c r="L68" s="29"/>
      <c r="M68" s="29"/>
      <c r="N68" s="29"/>
      <c r="O68" s="29"/>
      <c r="P68" s="4"/>
      <c r="Q68" s="35"/>
      <c r="R68" s="54"/>
      <c r="S68" s="25">
        <v>500000</v>
      </c>
      <c r="T68" s="25">
        <f t="shared" ref="T68:T70" si="11">S68*2%</f>
        <v>10000</v>
      </c>
      <c r="U68" s="26"/>
      <c r="V68" s="33">
        <f t="shared" si="7"/>
        <v>490000</v>
      </c>
      <c r="W68" s="36" t="s">
        <v>118</v>
      </c>
    </row>
    <row r="69" spans="1:23" ht="15" customHeight="1" x14ac:dyDescent="0.25">
      <c r="A69" s="77"/>
      <c r="B69" s="6"/>
      <c r="C69" s="8"/>
      <c r="D69" s="62"/>
      <c r="E69" s="40"/>
      <c r="F69" s="40"/>
      <c r="G69" s="54"/>
      <c r="H69" s="26"/>
      <c r="I69" s="34"/>
      <c r="J69" s="34"/>
      <c r="K69" s="29"/>
      <c r="L69" s="29"/>
      <c r="M69" s="29"/>
      <c r="N69" s="29"/>
      <c r="O69" s="29"/>
      <c r="P69" s="4"/>
      <c r="Q69" s="35"/>
      <c r="R69" s="54"/>
      <c r="S69" s="25">
        <v>1500000</v>
      </c>
      <c r="T69" s="25">
        <f t="shared" si="11"/>
        <v>30000</v>
      </c>
      <c r="U69" s="26"/>
      <c r="V69" s="33">
        <f t="shared" si="7"/>
        <v>1470000</v>
      </c>
      <c r="W69" s="36" t="s">
        <v>119</v>
      </c>
    </row>
    <row r="70" spans="1:23" ht="15" customHeight="1" x14ac:dyDescent="0.25">
      <c r="B70" s="6"/>
      <c r="C70" s="8"/>
      <c r="D70" s="62"/>
      <c r="E70" s="40"/>
      <c r="F70" s="40"/>
      <c r="G70" s="54"/>
      <c r="H70" s="26"/>
      <c r="I70" s="34"/>
      <c r="J70" s="34"/>
      <c r="K70" s="29"/>
      <c r="L70" s="29"/>
      <c r="M70" s="29"/>
      <c r="N70" s="29"/>
      <c r="O70" s="29"/>
      <c r="P70" s="4"/>
      <c r="Q70" s="35"/>
      <c r="R70" s="54"/>
      <c r="S70" s="25">
        <v>1000000</v>
      </c>
      <c r="T70" s="25">
        <f t="shared" si="11"/>
        <v>20000</v>
      </c>
      <c r="U70" s="26"/>
      <c r="V70" s="33">
        <f t="shared" si="7"/>
        <v>980000</v>
      </c>
      <c r="W70" s="36" t="s">
        <v>120</v>
      </c>
    </row>
    <row r="71" spans="1:23" s="63" customFormat="1" ht="15" customHeight="1" x14ac:dyDescent="0.25">
      <c r="B71" s="64"/>
      <c r="C71" s="65"/>
      <c r="D71" s="66"/>
      <c r="E71" s="67"/>
      <c r="F71" s="67"/>
      <c r="G71" s="68"/>
      <c r="H71" s="69"/>
      <c r="I71" s="70"/>
      <c r="J71" s="70"/>
      <c r="K71" s="72"/>
      <c r="L71" s="72"/>
      <c r="M71" s="72"/>
      <c r="N71" s="72"/>
      <c r="O71" s="72"/>
      <c r="P71" s="89">
        <v>58073</v>
      </c>
      <c r="Q71" s="73"/>
      <c r="R71" s="68"/>
      <c r="S71" s="74"/>
      <c r="T71" s="74"/>
      <c r="U71" s="69"/>
      <c r="V71" s="75"/>
      <c r="W71" s="76"/>
    </row>
    <row r="72" spans="1:23" ht="15" customHeight="1" x14ac:dyDescent="0.25">
      <c r="A72" s="77">
        <v>58073</v>
      </c>
      <c r="B72" s="6" t="s">
        <v>121</v>
      </c>
      <c r="C72" s="8"/>
      <c r="D72" s="62"/>
      <c r="E72" s="40"/>
      <c r="F72" s="40"/>
      <c r="G72" s="54"/>
      <c r="H72" s="26"/>
      <c r="I72" s="34"/>
      <c r="J72" s="34"/>
      <c r="K72" s="29"/>
      <c r="L72" s="29"/>
      <c r="M72" s="29"/>
      <c r="N72" s="29"/>
      <c r="O72" s="29"/>
      <c r="P72" s="4"/>
      <c r="Q72" s="35"/>
      <c r="R72" s="54">
        <v>1365000</v>
      </c>
      <c r="S72" s="25">
        <v>500000</v>
      </c>
      <c r="T72" s="25">
        <f>S72*2%</f>
        <v>10000</v>
      </c>
      <c r="U72" s="26">
        <f>R72-SUM(S72:S74,0)</f>
        <v>-635000</v>
      </c>
      <c r="V72" s="33">
        <f t="shared" si="7"/>
        <v>490000</v>
      </c>
      <c r="W72" s="36" t="s">
        <v>122</v>
      </c>
    </row>
    <row r="73" spans="1:23" ht="15" customHeight="1" x14ac:dyDescent="0.25">
      <c r="B73" s="6"/>
      <c r="C73" s="8"/>
      <c r="D73" s="62"/>
      <c r="E73" s="40"/>
      <c r="F73" s="40">
        <v>0</v>
      </c>
      <c r="G73" s="40">
        <f>E73-F73</f>
        <v>0</v>
      </c>
      <c r="H73" s="41">
        <v>0</v>
      </c>
      <c r="I73" s="34">
        <f>G73+H73</f>
        <v>0</v>
      </c>
      <c r="J73" s="34">
        <f>J$5*I73</f>
        <v>0</v>
      </c>
      <c r="K73" s="29">
        <v>0</v>
      </c>
      <c r="L73" s="29"/>
      <c r="M73" s="29">
        <v>0</v>
      </c>
      <c r="N73" s="29"/>
      <c r="O73" s="29">
        <f>ROUND(I73-SUM(J73:M73),)</f>
        <v>0</v>
      </c>
      <c r="P73" s="11"/>
      <c r="Q73" s="35"/>
      <c r="R73" s="54"/>
      <c r="S73" s="25">
        <v>1000000</v>
      </c>
      <c r="T73" s="25">
        <f t="shared" ref="T73:T74" si="12">S73*2%</f>
        <v>20000</v>
      </c>
      <c r="U73" s="26"/>
      <c r="V73" s="33">
        <f t="shared" si="7"/>
        <v>980000</v>
      </c>
      <c r="W73" s="36" t="s">
        <v>123</v>
      </c>
    </row>
    <row r="74" spans="1:23" ht="15" customHeight="1" x14ac:dyDescent="0.25">
      <c r="B74" s="6"/>
      <c r="C74" s="8"/>
      <c r="D74" s="62"/>
      <c r="E74" s="40"/>
      <c r="F74" s="40"/>
      <c r="G74" s="54"/>
      <c r="H74" s="26"/>
      <c r="I74" s="34"/>
      <c r="J74" s="34"/>
      <c r="K74" s="29"/>
      <c r="L74" s="29"/>
      <c r="M74" s="29"/>
      <c r="N74" s="29"/>
      <c r="O74" s="29"/>
      <c r="P74" s="4"/>
      <c r="Q74" s="35"/>
      <c r="R74" s="54"/>
      <c r="S74" s="40">
        <v>500000</v>
      </c>
      <c r="T74" s="40">
        <f t="shared" si="12"/>
        <v>10000</v>
      </c>
      <c r="U74" s="40"/>
      <c r="V74" s="33">
        <f t="shared" si="7"/>
        <v>490000</v>
      </c>
      <c r="W74" s="43" t="s">
        <v>124</v>
      </c>
    </row>
    <row r="75" spans="1:23" ht="15" customHeight="1" x14ac:dyDescent="0.25">
      <c r="B75" s="6"/>
      <c r="C75" s="8"/>
      <c r="D75" s="62"/>
      <c r="E75" s="40"/>
      <c r="F75" s="40"/>
      <c r="G75" s="54"/>
      <c r="H75" s="26"/>
      <c r="I75" s="34"/>
      <c r="J75" s="34"/>
      <c r="K75" s="29"/>
      <c r="L75" s="29"/>
      <c r="M75" s="29"/>
      <c r="N75" s="29"/>
      <c r="O75" s="29"/>
      <c r="P75" s="4"/>
      <c r="Q75" s="35"/>
      <c r="R75" s="54"/>
      <c r="S75" s="25"/>
      <c r="T75" s="25"/>
      <c r="U75" s="26"/>
      <c r="V75" s="33"/>
      <c r="W75" s="43"/>
    </row>
    <row r="76" spans="1:23" ht="15" customHeight="1" x14ac:dyDescent="0.25">
      <c r="A76" s="63"/>
      <c r="B76" s="64"/>
      <c r="C76" s="65"/>
      <c r="D76" s="66"/>
      <c r="E76" s="67"/>
      <c r="F76" s="67"/>
      <c r="G76" s="68"/>
      <c r="H76" s="69"/>
      <c r="I76" s="70"/>
      <c r="J76" s="70"/>
      <c r="K76" s="72"/>
      <c r="L76" s="72"/>
      <c r="M76" s="72"/>
      <c r="N76" s="72"/>
      <c r="O76" s="72"/>
      <c r="P76" s="89">
        <f>A77</f>
        <v>60382</v>
      </c>
      <c r="Q76" s="73"/>
      <c r="R76" s="68"/>
      <c r="S76" s="74"/>
      <c r="T76" s="74"/>
      <c r="U76" s="69"/>
      <c r="V76" s="75"/>
      <c r="W76" s="76"/>
    </row>
    <row r="77" spans="1:23" ht="15" customHeight="1" x14ac:dyDescent="0.25">
      <c r="A77" s="77">
        <v>60382</v>
      </c>
      <c r="B77" s="6" t="s">
        <v>125</v>
      </c>
      <c r="C77" s="8"/>
      <c r="D77" s="62"/>
      <c r="E77" s="40"/>
      <c r="F77" s="40"/>
      <c r="G77" s="54"/>
      <c r="H77" s="26"/>
      <c r="I77" s="34"/>
      <c r="J77" s="34"/>
      <c r="K77" s="29"/>
      <c r="L77" s="29"/>
      <c r="M77" s="29"/>
      <c r="N77" s="29"/>
      <c r="O77" s="29"/>
      <c r="P77" s="4"/>
      <c r="Q77" s="35"/>
      <c r="R77" s="54">
        <v>3040000</v>
      </c>
      <c r="S77" s="25">
        <v>1200000</v>
      </c>
      <c r="T77" s="25">
        <f>S77*2%</f>
        <v>24000</v>
      </c>
      <c r="U77" s="26">
        <f>R77-SUM(S77:S78,0)</f>
        <v>840000</v>
      </c>
      <c r="V77" s="33">
        <f t="shared" ref="V77:V78" si="13">S77-T77</f>
        <v>1176000</v>
      </c>
      <c r="W77" s="36" t="s">
        <v>126</v>
      </c>
    </row>
    <row r="78" spans="1:23" ht="15" customHeight="1" x14ac:dyDescent="0.25">
      <c r="B78" s="6"/>
      <c r="C78" s="92"/>
      <c r="D78" s="93"/>
      <c r="E78" s="40"/>
      <c r="F78" s="40"/>
      <c r="G78" s="39"/>
      <c r="H78" s="41"/>
      <c r="I78" s="34"/>
      <c r="J78" s="34"/>
      <c r="K78" s="29"/>
      <c r="L78" s="29"/>
      <c r="M78" s="29"/>
      <c r="N78" s="29"/>
      <c r="O78" s="29"/>
      <c r="P78" s="11"/>
      <c r="Q78" s="35"/>
      <c r="R78" s="54"/>
      <c r="S78" s="25">
        <v>1000000</v>
      </c>
      <c r="T78" s="25">
        <f>S78*2%</f>
        <v>20000</v>
      </c>
      <c r="U78" s="26"/>
      <c r="V78" s="33">
        <f t="shared" si="13"/>
        <v>980000</v>
      </c>
      <c r="W78" s="43" t="s">
        <v>127</v>
      </c>
    </row>
    <row r="79" spans="1:23" ht="15" customHeight="1" x14ac:dyDescent="0.25">
      <c r="A79" s="63"/>
      <c r="B79" s="64"/>
      <c r="C79" s="65"/>
      <c r="D79" s="66"/>
      <c r="E79" s="67"/>
      <c r="F79" s="67"/>
      <c r="G79" s="68"/>
      <c r="H79" s="69"/>
      <c r="I79" s="70"/>
      <c r="J79" s="70"/>
      <c r="K79" s="72"/>
      <c r="L79" s="72"/>
      <c r="M79" s="72"/>
      <c r="N79" s="72"/>
      <c r="O79" s="72"/>
      <c r="P79" s="89">
        <f>A80</f>
        <v>60383</v>
      </c>
      <c r="Q79" s="73"/>
      <c r="R79" s="68"/>
      <c r="S79" s="74"/>
      <c r="T79" s="74"/>
      <c r="U79" s="69"/>
      <c r="V79" s="75"/>
      <c r="W79" s="76"/>
    </row>
    <row r="80" spans="1:23" ht="28.5" customHeight="1" x14ac:dyDescent="0.25">
      <c r="A80" s="77">
        <v>60383</v>
      </c>
      <c r="B80" s="6" t="s">
        <v>128</v>
      </c>
      <c r="C80" s="8"/>
      <c r="D80" s="62"/>
      <c r="E80" s="40"/>
      <c r="F80" s="40"/>
      <c r="G80" s="54"/>
      <c r="H80" s="26"/>
      <c r="I80" s="34"/>
      <c r="J80" s="34"/>
      <c r="K80" s="29"/>
      <c r="L80" s="29"/>
      <c r="M80" s="29"/>
      <c r="N80" s="29"/>
      <c r="O80" s="29"/>
      <c r="P80" s="4"/>
      <c r="Q80" s="35"/>
      <c r="R80" s="54">
        <v>2950000</v>
      </c>
      <c r="S80" s="25">
        <v>1500000</v>
      </c>
      <c r="T80" s="25">
        <f>S80*2%</f>
        <v>30000</v>
      </c>
      <c r="U80" s="26">
        <f>R80-SUM(S80:S81,0)</f>
        <v>950000</v>
      </c>
      <c r="V80" s="33">
        <f t="shared" ref="V80:V81" si="14">S80-T80</f>
        <v>1470000</v>
      </c>
      <c r="W80" s="36" t="s">
        <v>129</v>
      </c>
    </row>
    <row r="81" spans="1:23" ht="15" customHeight="1" x14ac:dyDescent="0.25">
      <c r="B81" s="6"/>
      <c r="C81" s="92"/>
      <c r="D81" s="93"/>
      <c r="E81" s="40"/>
      <c r="F81" s="40"/>
      <c r="G81" s="39"/>
      <c r="H81" s="41"/>
      <c r="I81" s="34"/>
      <c r="J81" s="34"/>
      <c r="K81" s="29"/>
      <c r="L81" s="29"/>
      <c r="M81" s="29"/>
      <c r="N81" s="29"/>
      <c r="O81" s="29"/>
      <c r="P81" s="11"/>
      <c r="Q81" s="35"/>
      <c r="R81" s="54"/>
      <c r="S81" s="25">
        <v>500000</v>
      </c>
      <c r="T81" s="25">
        <f>S81*2%</f>
        <v>10000</v>
      </c>
      <c r="U81" s="26"/>
      <c r="V81" s="33">
        <f t="shared" si="14"/>
        <v>490000</v>
      </c>
      <c r="W81" s="43" t="s">
        <v>130</v>
      </c>
    </row>
    <row r="82" spans="1:23" ht="15" customHeight="1" x14ac:dyDescent="0.25">
      <c r="A82" s="63"/>
      <c r="B82" s="64"/>
      <c r="C82" s="65"/>
      <c r="D82" s="66"/>
      <c r="E82" s="67"/>
      <c r="F82" s="67"/>
      <c r="G82" s="68"/>
      <c r="H82" s="69"/>
      <c r="I82" s="70"/>
      <c r="J82" s="70"/>
      <c r="K82" s="72"/>
      <c r="L82" s="72"/>
      <c r="M82" s="72"/>
      <c r="N82" s="72"/>
      <c r="O82" s="72"/>
      <c r="P82" s="89">
        <f>A83</f>
        <v>60384</v>
      </c>
      <c r="Q82" s="73"/>
      <c r="R82" s="68"/>
      <c r="S82" s="74"/>
      <c r="T82" s="74"/>
      <c r="U82" s="69"/>
      <c r="V82" s="75"/>
      <c r="W82" s="76"/>
    </row>
    <row r="83" spans="1:23" ht="15" customHeight="1" x14ac:dyDescent="0.25">
      <c r="A83" s="77">
        <v>60384</v>
      </c>
      <c r="B83" s="6" t="s">
        <v>131</v>
      </c>
      <c r="C83" s="8"/>
      <c r="D83" s="62"/>
      <c r="E83" s="40"/>
      <c r="F83" s="40"/>
      <c r="G83" s="54"/>
      <c r="H83" s="26"/>
      <c r="I83" s="34"/>
      <c r="J83" s="34"/>
      <c r="K83" s="29"/>
      <c r="L83" s="29"/>
      <c r="M83" s="29"/>
      <c r="N83" s="29"/>
      <c r="O83" s="29"/>
      <c r="P83" s="4"/>
      <c r="Q83" s="35"/>
      <c r="R83" s="54">
        <v>3412500</v>
      </c>
      <c r="S83" s="25">
        <v>1500000</v>
      </c>
      <c r="T83" s="25">
        <f>S83*2%</f>
        <v>30000</v>
      </c>
      <c r="U83" s="26">
        <f>R83-SUM(S83:S84,0)</f>
        <v>912500</v>
      </c>
      <c r="V83" s="33">
        <f t="shared" ref="V83:V84" si="15">S83-T83</f>
        <v>1470000</v>
      </c>
      <c r="W83" s="36" t="s">
        <v>132</v>
      </c>
    </row>
    <row r="84" spans="1:23" ht="15" customHeight="1" x14ac:dyDescent="0.25">
      <c r="B84" s="6"/>
      <c r="C84" s="92"/>
      <c r="D84" s="93"/>
      <c r="E84" s="40"/>
      <c r="F84" s="40"/>
      <c r="G84" s="39"/>
      <c r="H84" s="41"/>
      <c r="I84" s="34"/>
      <c r="J84" s="34"/>
      <c r="K84" s="29"/>
      <c r="L84" s="29"/>
      <c r="M84" s="29"/>
      <c r="N84" s="29"/>
      <c r="O84" s="29"/>
      <c r="P84" s="11"/>
      <c r="Q84" s="35"/>
      <c r="R84" s="54"/>
      <c r="S84" s="25">
        <v>1000000</v>
      </c>
      <c r="T84" s="25">
        <f>S84*2%</f>
        <v>20000</v>
      </c>
      <c r="U84" s="26"/>
      <c r="V84" s="33">
        <f t="shared" si="15"/>
        <v>980000</v>
      </c>
      <c r="W84" s="43" t="s">
        <v>133</v>
      </c>
    </row>
    <row r="85" spans="1:23" ht="15" customHeight="1" x14ac:dyDescent="0.25">
      <c r="A85" s="63"/>
      <c r="B85" s="64"/>
      <c r="C85" s="65"/>
      <c r="D85" s="66"/>
      <c r="E85" s="67"/>
      <c r="F85" s="67"/>
      <c r="G85" s="68"/>
      <c r="H85" s="69"/>
      <c r="I85" s="70"/>
      <c r="J85" s="70"/>
      <c r="K85" s="72"/>
      <c r="L85" s="72"/>
      <c r="M85" s="72"/>
      <c r="N85" s="72"/>
      <c r="O85" s="72"/>
      <c r="P85" s="89">
        <f>A86</f>
        <v>60385</v>
      </c>
      <c r="Q85" s="73"/>
      <c r="R85" s="68"/>
      <c r="S85" s="74"/>
      <c r="T85" s="74"/>
      <c r="U85" s="69"/>
      <c r="V85" s="75"/>
      <c r="W85" s="76"/>
    </row>
    <row r="86" spans="1:23" ht="15" customHeight="1" x14ac:dyDescent="0.25">
      <c r="A86" s="77">
        <v>60385</v>
      </c>
      <c r="B86" s="6" t="s">
        <v>134</v>
      </c>
      <c r="C86" s="8"/>
      <c r="D86" s="62"/>
      <c r="E86" s="40"/>
      <c r="F86" s="40"/>
      <c r="G86" s="54"/>
      <c r="H86" s="26"/>
      <c r="I86" s="34"/>
      <c r="J86" s="34"/>
      <c r="K86" s="29"/>
      <c r="L86" s="29"/>
      <c r="M86" s="29"/>
      <c r="N86" s="29"/>
      <c r="O86" s="29"/>
      <c r="P86" s="4"/>
      <c r="Q86" s="35"/>
      <c r="R86" s="54">
        <v>2475000</v>
      </c>
      <c r="S86" s="25">
        <v>1500000</v>
      </c>
      <c r="T86" s="25">
        <f>S86*2%</f>
        <v>30000</v>
      </c>
      <c r="U86" s="26">
        <f>R86-SUM(S86:S87,0)</f>
        <v>475000</v>
      </c>
      <c r="V86" s="33">
        <f t="shared" ref="V86:V87" si="16">S86-T86</f>
        <v>1470000</v>
      </c>
      <c r="W86" s="36" t="s">
        <v>135</v>
      </c>
    </row>
    <row r="87" spans="1:23" ht="15" customHeight="1" x14ac:dyDescent="0.25">
      <c r="B87" s="6"/>
      <c r="C87" s="92"/>
      <c r="D87" s="93"/>
      <c r="E87" s="40"/>
      <c r="F87" s="40"/>
      <c r="G87" s="39"/>
      <c r="H87" s="41"/>
      <c r="I87" s="34"/>
      <c r="J87" s="34"/>
      <c r="K87" s="29"/>
      <c r="L87" s="29"/>
      <c r="M87" s="29"/>
      <c r="N87" s="29"/>
      <c r="O87" s="29"/>
      <c r="P87" s="11"/>
      <c r="Q87" s="35"/>
      <c r="R87" s="54"/>
      <c r="S87" s="25">
        <v>500000</v>
      </c>
      <c r="T87" s="25">
        <f>S87*2%</f>
        <v>10000</v>
      </c>
      <c r="U87" s="26"/>
      <c r="V87" s="33">
        <f t="shared" si="16"/>
        <v>490000</v>
      </c>
      <c r="W87" s="43" t="s">
        <v>136</v>
      </c>
    </row>
    <row r="88" spans="1:23" ht="15" customHeight="1" x14ac:dyDescent="0.25">
      <c r="A88" s="63"/>
      <c r="B88" s="64"/>
      <c r="C88" s="65"/>
      <c r="D88" s="66"/>
      <c r="E88" s="67"/>
      <c r="F88" s="67"/>
      <c r="G88" s="68"/>
      <c r="H88" s="69"/>
      <c r="I88" s="70"/>
      <c r="J88" s="70"/>
      <c r="K88" s="72"/>
      <c r="L88" s="72"/>
      <c r="M88" s="72"/>
      <c r="N88" s="72"/>
      <c r="O88" s="72"/>
      <c r="P88" s="89">
        <f>A89</f>
        <v>60386</v>
      </c>
      <c r="Q88" s="73"/>
      <c r="R88" s="68"/>
      <c r="S88" s="74"/>
      <c r="T88" s="74"/>
      <c r="U88" s="69"/>
      <c r="V88" s="75"/>
      <c r="W88" s="76"/>
    </row>
    <row r="89" spans="1:23" ht="15" customHeight="1" x14ac:dyDescent="0.25">
      <c r="A89" s="77">
        <v>60386</v>
      </c>
      <c r="B89" s="6" t="s">
        <v>137</v>
      </c>
      <c r="C89" s="8"/>
      <c r="D89" s="62"/>
      <c r="E89" s="40"/>
      <c r="F89" s="40"/>
      <c r="G89" s="54"/>
      <c r="H89" s="26"/>
      <c r="I89" s="34"/>
      <c r="J89" s="34"/>
      <c r="K89" s="29"/>
      <c r="L89" s="29"/>
      <c r="M89" s="29"/>
      <c r="N89" s="29"/>
      <c r="O89" s="29"/>
      <c r="P89" s="4"/>
      <c r="Q89" s="35"/>
      <c r="R89" s="54">
        <v>3500000</v>
      </c>
      <c r="S89" s="25">
        <v>1500000</v>
      </c>
      <c r="T89" s="25">
        <f>S89*2%</f>
        <v>30000</v>
      </c>
      <c r="U89" s="26">
        <f>R89-SUM(S89:S90,0)</f>
        <v>1000000</v>
      </c>
      <c r="V89" s="33">
        <f t="shared" ref="V89:V90" si="17">S89-T89</f>
        <v>1470000</v>
      </c>
      <c r="W89" s="36" t="s">
        <v>138</v>
      </c>
    </row>
    <row r="90" spans="1:23" ht="15" customHeight="1" x14ac:dyDescent="0.25">
      <c r="B90" s="6"/>
      <c r="C90" s="92"/>
      <c r="D90" s="93"/>
      <c r="E90" s="40"/>
      <c r="F90" s="40"/>
      <c r="G90" s="39"/>
      <c r="H90" s="41"/>
      <c r="I90" s="34"/>
      <c r="J90" s="34"/>
      <c r="K90" s="29"/>
      <c r="L90" s="29"/>
      <c r="M90" s="29"/>
      <c r="N90" s="29"/>
      <c r="O90" s="29"/>
      <c r="P90" s="11"/>
      <c r="Q90" s="35"/>
      <c r="R90" s="54"/>
      <c r="S90" s="25">
        <v>1000000</v>
      </c>
      <c r="T90" s="25">
        <f>S90*2%</f>
        <v>20000</v>
      </c>
      <c r="U90" s="26"/>
      <c r="V90" s="33">
        <f t="shared" si="17"/>
        <v>980000</v>
      </c>
      <c r="W90" s="43" t="s">
        <v>139</v>
      </c>
    </row>
    <row r="91" spans="1:23" ht="15" customHeight="1" x14ac:dyDescent="0.25">
      <c r="B91" s="6"/>
      <c r="C91" s="92"/>
      <c r="D91" s="93"/>
      <c r="E91" s="40"/>
      <c r="F91" s="40"/>
      <c r="G91" s="39"/>
      <c r="H91" s="41"/>
      <c r="I91" s="34"/>
      <c r="J91" s="34"/>
      <c r="K91" s="29"/>
      <c r="L91" s="29"/>
      <c r="M91" s="29"/>
      <c r="N91" s="29"/>
      <c r="O91" s="29"/>
      <c r="P91" s="11"/>
      <c r="Q91" s="35"/>
      <c r="R91" s="54"/>
      <c r="S91" s="25"/>
      <c r="T91" s="25"/>
      <c r="U91" s="26"/>
      <c r="V91" s="33"/>
      <c r="W91" s="43"/>
    </row>
    <row r="92" spans="1:23" ht="15" customHeight="1" x14ac:dyDescent="0.25">
      <c r="B92" s="6"/>
      <c r="C92" s="92"/>
      <c r="D92" s="93"/>
      <c r="E92" s="40"/>
      <c r="F92" s="40"/>
      <c r="G92" s="39"/>
      <c r="H92" s="41"/>
      <c r="I92" s="34"/>
      <c r="J92" s="34"/>
      <c r="K92" s="29"/>
      <c r="L92" s="29"/>
      <c r="M92" s="29"/>
      <c r="N92" s="29"/>
      <c r="O92" s="29"/>
      <c r="P92" s="11"/>
      <c r="Q92" s="35"/>
      <c r="R92" s="54"/>
      <c r="S92" s="25"/>
      <c r="T92" s="25"/>
      <c r="U92" s="26"/>
      <c r="V92" s="33"/>
      <c r="W92" s="43"/>
    </row>
    <row r="93" spans="1:23" ht="15" customHeight="1" thickBot="1" x14ac:dyDescent="0.3">
      <c r="B93" s="5"/>
      <c r="C93" s="9"/>
      <c r="D93" s="9"/>
      <c r="E93" s="44"/>
      <c r="F93" s="44"/>
      <c r="G93" s="44"/>
      <c r="H93" s="46"/>
      <c r="I93" s="47"/>
      <c r="J93" s="47"/>
      <c r="K93" s="48"/>
      <c r="L93" s="48"/>
      <c r="M93" s="48"/>
      <c r="N93" s="48"/>
      <c r="O93" s="48"/>
      <c r="P93" s="11"/>
      <c r="Q93" s="49"/>
      <c r="R93" s="90"/>
      <c r="S93" s="45"/>
      <c r="T93" s="45"/>
      <c r="U93" s="45"/>
      <c r="V93" s="50"/>
      <c r="W93" s="48"/>
    </row>
    <row r="94" spans="1:23" ht="15" customHeight="1" x14ac:dyDescent="0.25">
      <c r="A94" s="25"/>
      <c r="B94" s="25"/>
      <c r="C94" s="25"/>
      <c r="D94" s="25"/>
      <c r="E94" s="25"/>
      <c r="F94" s="25"/>
      <c r="G94" s="25"/>
      <c r="H94" s="25"/>
      <c r="I94" s="25"/>
      <c r="J94" s="25"/>
      <c r="K94" s="25"/>
      <c r="L94" s="25"/>
      <c r="M94" s="25"/>
      <c r="N94" s="25"/>
      <c r="O94" s="25"/>
      <c r="P94" s="25"/>
      <c r="Q94" s="25"/>
      <c r="R94" s="25"/>
      <c r="S94" s="25"/>
      <c r="T94" s="25"/>
      <c r="U94" s="25"/>
      <c r="V94" s="26"/>
      <c r="W94" s="25"/>
    </row>
    <row r="95" spans="1:23" ht="15" customHeight="1" x14ac:dyDescent="0.25">
      <c r="A95" s="25"/>
      <c r="B95" s="25"/>
      <c r="C95" s="25"/>
      <c r="D95" s="25"/>
      <c r="E95" s="25"/>
      <c r="F95" s="25"/>
      <c r="G95" s="25"/>
      <c r="H95" s="25"/>
      <c r="I95" s="25"/>
      <c r="J95" s="25"/>
      <c r="K95" s="25"/>
      <c r="L95" s="25"/>
      <c r="M95" s="25"/>
      <c r="N95" s="25"/>
      <c r="O95" s="25"/>
      <c r="P95" s="25"/>
      <c r="Q95" s="25"/>
      <c r="R95" s="25"/>
      <c r="S95" s="25"/>
      <c r="T95" s="25"/>
      <c r="U95" s="25">
        <f>SUM(U7:U94)</f>
        <v>2910968</v>
      </c>
      <c r="V95" s="26"/>
      <c r="W95" s="40"/>
    </row>
    <row r="96" spans="1:23" ht="15" customHeight="1" x14ac:dyDescent="0.25">
      <c r="A96" s="25"/>
      <c r="B96" s="25"/>
      <c r="C96" s="25"/>
      <c r="D96" s="25"/>
      <c r="E96" s="25"/>
      <c r="F96" s="25"/>
      <c r="G96" s="25"/>
      <c r="H96" s="25"/>
      <c r="I96" s="25"/>
      <c r="J96" s="61" t="s">
        <v>17</v>
      </c>
      <c r="K96" s="61"/>
      <c r="L96" s="61"/>
      <c r="M96" s="61"/>
      <c r="N96" s="61"/>
      <c r="O96" s="61">
        <f>SUM(O7:O93)</f>
        <v>4509172</v>
      </c>
      <c r="P96" s="61"/>
      <c r="Q96" s="61" t="s">
        <v>18</v>
      </c>
      <c r="R96" s="61"/>
      <c r="S96" s="61"/>
      <c r="T96" s="25"/>
      <c r="U96" s="61"/>
      <c r="V96" s="52">
        <f>SUM(V5:V93)</f>
        <v>41054658.260000005</v>
      </c>
      <c r="W96" s="40"/>
    </row>
    <row r="97" spans="1:23" ht="15" customHeight="1" x14ac:dyDescent="0.25">
      <c r="A97" s="25"/>
      <c r="B97" s="25"/>
      <c r="C97" s="25"/>
      <c r="D97" s="25"/>
      <c r="E97" s="25"/>
      <c r="F97" s="25"/>
      <c r="G97" s="25"/>
      <c r="H97" s="25"/>
      <c r="I97" s="25"/>
      <c r="J97" s="25"/>
      <c r="K97" s="25"/>
      <c r="L97" s="25"/>
      <c r="M97" s="25"/>
      <c r="N97" s="25"/>
      <c r="O97" s="25"/>
      <c r="P97" s="25"/>
      <c r="Q97" s="25"/>
      <c r="R97" s="25"/>
      <c r="S97" s="25"/>
      <c r="T97" s="25"/>
      <c r="U97" s="25"/>
      <c r="V97" s="26"/>
      <c r="W97" s="40"/>
    </row>
    <row r="98" spans="1:23" ht="15" customHeight="1" x14ac:dyDescent="0.25">
      <c r="A98" s="25"/>
      <c r="B98" s="25"/>
      <c r="C98" s="25"/>
      <c r="D98" s="25"/>
      <c r="E98" s="25"/>
      <c r="F98" s="25"/>
      <c r="G98" s="25"/>
      <c r="H98" s="25"/>
      <c r="I98" s="25"/>
      <c r="J98" s="25"/>
      <c r="K98" s="25"/>
      <c r="L98" s="25"/>
      <c r="M98" s="25"/>
      <c r="N98" s="25"/>
      <c r="O98" s="25"/>
      <c r="P98" s="25"/>
      <c r="Q98" s="61" t="s">
        <v>19</v>
      </c>
      <c r="R98" s="25"/>
      <c r="S98" s="25"/>
      <c r="T98" s="25"/>
      <c r="U98" s="61"/>
      <c r="V98" s="52">
        <f>O96-V96</f>
        <v>-36545486.260000005</v>
      </c>
      <c r="W98" s="40"/>
    </row>
    <row r="99" spans="1:23" ht="15" customHeight="1" x14ac:dyDescent="0.25">
      <c r="A99" s="25"/>
      <c r="B99" s="25"/>
      <c r="C99" s="25"/>
      <c r="D99" s="25"/>
      <c r="E99" s="25"/>
      <c r="F99" s="25"/>
      <c r="G99" s="25"/>
      <c r="H99" s="25"/>
      <c r="I99" s="25"/>
      <c r="J99" s="25"/>
      <c r="K99" s="25"/>
      <c r="L99" s="25"/>
      <c r="M99" s="25"/>
      <c r="N99" s="25"/>
      <c r="O99" s="25"/>
      <c r="P99" s="25"/>
      <c r="Q99" s="25"/>
      <c r="R99" s="25"/>
      <c r="S99" s="25"/>
      <c r="T99" s="25"/>
      <c r="U99" s="25"/>
      <c r="V99" s="26"/>
      <c r="W99" s="40"/>
    </row>
    <row r="100" spans="1:23" ht="15" customHeight="1" x14ac:dyDescent="0.25">
      <c r="A100" s="21"/>
      <c r="B100" s="21"/>
      <c r="C100" s="21"/>
      <c r="D100" s="21"/>
      <c r="E100" s="21"/>
      <c r="F100" s="21"/>
      <c r="G100" s="21"/>
      <c r="H100" s="21"/>
      <c r="I100" s="21"/>
      <c r="J100" s="21"/>
      <c r="K100" s="21"/>
      <c r="L100" s="21"/>
      <c r="M100" s="21"/>
      <c r="N100" s="21"/>
      <c r="O100" s="21"/>
      <c r="P100" s="21"/>
      <c r="Q100" s="21"/>
      <c r="R100" s="21"/>
      <c r="S100" s="21"/>
      <c r="T100" s="21"/>
      <c r="U100" s="21"/>
      <c r="V100" s="21"/>
      <c r="W100" s="21"/>
    </row>
    <row r="101" spans="1:23" ht="15" customHeight="1" x14ac:dyDescent="0.25">
      <c r="A101" s="21"/>
      <c r="B101" s="21"/>
      <c r="C101" s="21"/>
      <c r="D101" s="21"/>
      <c r="E101" s="21"/>
      <c r="F101" s="21"/>
      <c r="G101" s="21"/>
      <c r="H101" s="21"/>
      <c r="I101" s="21"/>
      <c r="J101" s="21"/>
      <c r="K101" s="21"/>
      <c r="L101" s="21"/>
      <c r="M101" s="21"/>
      <c r="N101" s="21"/>
      <c r="O101" s="21"/>
      <c r="P101" s="21"/>
      <c r="Q101" s="21"/>
      <c r="R101" s="21"/>
      <c r="S101" s="21"/>
      <c r="T101" s="21"/>
      <c r="U101" s="21"/>
      <c r="V101" s="21"/>
      <c r="W101" s="21"/>
    </row>
    <row r="102" spans="1:23" ht="15" customHeight="1" x14ac:dyDescent="0.25">
      <c r="A102" s="21"/>
      <c r="B102" s="21"/>
      <c r="C102" s="21"/>
      <c r="D102" s="21"/>
      <c r="E102" s="21"/>
      <c r="F102" s="21"/>
      <c r="G102" s="21"/>
      <c r="H102" s="21"/>
      <c r="I102" s="21"/>
      <c r="J102" s="21"/>
      <c r="K102" s="21"/>
      <c r="L102" s="21"/>
      <c r="M102" s="21"/>
      <c r="N102" s="21"/>
      <c r="O102" s="21"/>
      <c r="P102" s="21"/>
      <c r="Q102" s="21"/>
      <c r="R102" s="21"/>
      <c r="S102" s="21"/>
      <c r="T102" s="21"/>
      <c r="U102" s="21"/>
      <c r="V102" s="21"/>
      <c r="W102" s="21"/>
    </row>
    <row r="103" spans="1:23" ht="15" customHeight="1" x14ac:dyDescent="0.25">
      <c r="A103" s="21"/>
      <c r="B103" s="21"/>
      <c r="C103" s="21"/>
      <c r="D103" s="21"/>
      <c r="E103" s="21"/>
      <c r="F103" s="21"/>
      <c r="G103" s="21"/>
      <c r="H103" s="21"/>
      <c r="I103" s="21"/>
      <c r="J103" s="21"/>
      <c r="K103" s="21"/>
      <c r="L103" s="21"/>
      <c r="M103" s="21"/>
      <c r="N103" s="21"/>
      <c r="O103" s="21"/>
      <c r="P103" s="21"/>
      <c r="Q103" s="21"/>
      <c r="R103" s="21"/>
      <c r="S103" s="21"/>
      <c r="T103" s="21"/>
      <c r="U103" s="21"/>
      <c r="V103" s="21"/>
      <c r="W103" s="21"/>
    </row>
    <row r="104" spans="1:23" ht="15" customHeight="1" x14ac:dyDescent="0.25">
      <c r="A104" s="21"/>
      <c r="B104" s="21"/>
      <c r="C104" s="21"/>
      <c r="D104" s="21"/>
      <c r="E104" s="21"/>
      <c r="F104" s="21"/>
      <c r="G104" s="21"/>
      <c r="H104" s="21"/>
      <c r="I104" s="21"/>
      <c r="J104" s="21"/>
      <c r="K104" s="21"/>
      <c r="L104" s="21"/>
      <c r="M104" s="21"/>
      <c r="N104" s="21"/>
      <c r="O104" s="21"/>
      <c r="P104" s="21"/>
      <c r="Q104" s="21"/>
      <c r="R104" s="21"/>
      <c r="S104" s="21"/>
      <c r="T104" s="21"/>
      <c r="U104" s="21"/>
      <c r="V104" s="21"/>
      <c r="W104" s="21"/>
    </row>
    <row r="105" spans="1:23" ht="15" customHeight="1" x14ac:dyDescent="0.25">
      <c r="A105" s="21"/>
      <c r="B105" s="21"/>
      <c r="C105" s="21"/>
      <c r="D105" s="21"/>
      <c r="E105" s="21"/>
      <c r="F105" s="21"/>
      <c r="G105" s="21"/>
      <c r="H105" s="21"/>
      <c r="I105" s="21"/>
      <c r="J105" s="21"/>
      <c r="K105" s="21"/>
      <c r="L105" s="21"/>
      <c r="M105" s="21"/>
      <c r="N105" s="21"/>
      <c r="O105" s="21"/>
      <c r="P105" s="21"/>
      <c r="Q105" s="21"/>
      <c r="R105" s="21"/>
      <c r="S105" s="21"/>
      <c r="T105" s="21"/>
      <c r="U105" s="21"/>
      <c r="V105" s="21"/>
      <c r="W105" s="21"/>
    </row>
    <row r="106" spans="1:23" ht="15" customHeight="1" x14ac:dyDescent="0.25">
      <c r="A106" s="21"/>
      <c r="B106" s="21"/>
      <c r="C106" s="21"/>
      <c r="D106" s="21"/>
      <c r="E106" s="21"/>
      <c r="F106" s="21"/>
      <c r="G106" s="21"/>
      <c r="H106" s="21"/>
      <c r="I106" s="21"/>
      <c r="J106" s="21"/>
      <c r="K106" s="21"/>
      <c r="L106" s="21"/>
      <c r="M106" s="21"/>
      <c r="N106" s="21"/>
      <c r="O106" s="21"/>
      <c r="P106" s="21"/>
      <c r="Q106" s="21"/>
      <c r="R106" s="21"/>
      <c r="S106" s="21"/>
      <c r="T106" s="21"/>
      <c r="U106" s="21"/>
      <c r="V106" s="21"/>
      <c r="W106" s="21"/>
    </row>
    <row r="107" spans="1:23" ht="15" customHeight="1" x14ac:dyDescent="0.25">
      <c r="A107" s="21"/>
      <c r="B107" s="21"/>
      <c r="C107" s="21"/>
      <c r="D107" s="21"/>
      <c r="E107" s="21"/>
      <c r="F107" s="21"/>
      <c r="G107" s="21"/>
      <c r="H107" s="21"/>
      <c r="I107" s="21"/>
      <c r="J107" s="21"/>
      <c r="K107" s="21"/>
      <c r="L107" s="21"/>
      <c r="M107" s="21"/>
      <c r="N107" s="21"/>
      <c r="O107" s="21"/>
      <c r="P107" s="21"/>
      <c r="Q107" s="21"/>
      <c r="R107" s="21"/>
      <c r="S107" s="21"/>
      <c r="T107" s="21"/>
      <c r="U107" s="21"/>
      <c r="V107" s="21"/>
      <c r="W107" s="21"/>
    </row>
    <row r="108" spans="1:23" ht="15" customHeight="1" x14ac:dyDescent="0.25">
      <c r="A108" s="21"/>
      <c r="B108" s="21"/>
      <c r="C108" s="21"/>
      <c r="D108" s="21"/>
      <c r="E108" s="21"/>
      <c r="F108" s="21"/>
      <c r="G108" s="21"/>
      <c r="H108" s="21"/>
      <c r="I108" s="21"/>
      <c r="J108" s="21"/>
      <c r="K108" s="21"/>
      <c r="L108" s="21"/>
      <c r="M108" s="21"/>
      <c r="N108" s="21"/>
      <c r="O108" s="21"/>
      <c r="P108" s="21"/>
      <c r="Q108" s="21"/>
      <c r="R108" s="21"/>
      <c r="S108" s="21"/>
      <c r="T108" s="21"/>
      <c r="U108" s="21"/>
      <c r="V108" s="21"/>
      <c r="W108" s="21"/>
    </row>
    <row r="109" spans="1:23" ht="15" customHeight="1" x14ac:dyDescent="0.25">
      <c r="A109" s="21"/>
      <c r="B109" s="21"/>
      <c r="C109" s="21"/>
      <c r="D109" s="21"/>
      <c r="E109" s="21"/>
      <c r="F109" s="21"/>
      <c r="G109" s="21"/>
      <c r="H109" s="21"/>
      <c r="I109" s="21"/>
      <c r="J109" s="21"/>
      <c r="K109" s="21"/>
      <c r="L109" s="21"/>
      <c r="M109" s="21"/>
      <c r="N109" s="21"/>
      <c r="O109" s="21"/>
      <c r="P109" s="21"/>
      <c r="Q109" s="21"/>
      <c r="R109" s="21"/>
      <c r="S109" s="21"/>
      <c r="T109" s="21"/>
      <c r="U109" s="21"/>
      <c r="V109" s="21"/>
      <c r="W109" s="21"/>
    </row>
    <row r="110" spans="1:23" ht="15" customHeight="1" x14ac:dyDescent="0.25">
      <c r="A110" s="21"/>
      <c r="B110" s="21"/>
      <c r="C110" s="21"/>
      <c r="D110" s="21"/>
      <c r="E110" s="21"/>
      <c r="F110" s="21"/>
      <c r="G110" s="21"/>
      <c r="H110" s="21"/>
      <c r="I110" s="21"/>
      <c r="J110" s="21"/>
      <c r="K110" s="21"/>
      <c r="L110" s="21"/>
      <c r="M110" s="21"/>
      <c r="N110" s="21"/>
      <c r="O110" s="21"/>
      <c r="P110" s="21"/>
      <c r="Q110" s="21"/>
      <c r="R110" s="21"/>
      <c r="S110" s="21"/>
      <c r="T110" s="21"/>
      <c r="U110" s="21"/>
      <c r="V110" s="21"/>
      <c r="W110" s="21"/>
    </row>
    <row r="111" spans="1:23" ht="15" customHeight="1" x14ac:dyDescent="0.25">
      <c r="A111" s="21"/>
      <c r="B111" s="21"/>
      <c r="C111" s="21"/>
      <c r="D111" s="21"/>
      <c r="E111" s="21"/>
      <c r="F111" s="21"/>
      <c r="G111" s="21"/>
      <c r="H111" s="21"/>
      <c r="I111" s="21"/>
      <c r="J111" s="21"/>
      <c r="K111" s="21"/>
      <c r="L111" s="21"/>
      <c r="M111" s="21"/>
      <c r="N111" s="21"/>
      <c r="O111" s="21"/>
      <c r="P111" s="21"/>
      <c r="Q111" s="21"/>
      <c r="R111" s="21"/>
      <c r="S111" s="21"/>
      <c r="T111" s="21"/>
      <c r="U111" s="21"/>
      <c r="V111" s="21"/>
      <c r="W111" s="21"/>
    </row>
    <row r="112" spans="1:23" ht="15" customHeight="1" x14ac:dyDescent="0.25">
      <c r="A112" s="21"/>
      <c r="B112" s="21"/>
      <c r="C112" s="21"/>
      <c r="D112" s="21"/>
      <c r="E112" s="21"/>
      <c r="F112" s="21"/>
      <c r="G112" s="21"/>
      <c r="H112" s="21"/>
      <c r="I112" s="21"/>
      <c r="J112" s="21"/>
      <c r="K112" s="21"/>
      <c r="L112" s="21"/>
      <c r="M112" s="21"/>
      <c r="N112" s="21"/>
      <c r="O112" s="21"/>
      <c r="P112" s="21"/>
      <c r="Q112" s="21"/>
      <c r="R112" s="21"/>
      <c r="S112" s="21"/>
      <c r="T112" s="21"/>
      <c r="U112" s="21"/>
      <c r="V112" s="21"/>
      <c r="W112" s="21"/>
    </row>
    <row r="113" spans="1:23" ht="15" customHeight="1" x14ac:dyDescent="0.25">
      <c r="A113" s="21"/>
      <c r="B113" s="21"/>
      <c r="C113" s="21"/>
      <c r="D113" s="21"/>
      <c r="E113" s="21"/>
      <c r="F113" s="21"/>
      <c r="G113" s="21"/>
      <c r="H113" s="21"/>
      <c r="I113" s="21"/>
      <c r="J113" s="21"/>
      <c r="K113" s="21"/>
      <c r="L113" s="21"/>
      <c r="M113" s="21"/>
      <c r="N113" s="21"/>
      <c r="O113" s="21"/>
      <c r="P113" s="21"/>
      <c r="Q113" s="21"/>
      <c r="R113" s="21"/>
      <c r="S113" s="21"/>
      <c r="T113" s="21"/>
      <c r="U113" s="21"/>
      <c r="V113" s="21"/>
      <c r="W113" s="21"/>
    </row>
    <row r="114" spans="1:23" ht="15" customHeight="1" x14ac:dyDescent="0.25">
      <c r="A114" s="21"/>
      <c r="B114" s="21"/>
      <c r="C114" s="21"/>
      <c r="D114" s="21"/>
      <c r="E114" s="21"/>
      <c r="F114" s="21"/>
      <c r="G114" s="21"/>
      <c r="H114" s="21"/>
      <c r="I114" s="21"/>
      <c r="J114" s="21"/>
      <c r="K114" s="21"/>
      <c r="L114" s="21"/>
      <c r="M114" s="21"/>
      <c r="N114" s="21"/>
      <c r="O114" s="21"/>
      <c r="P114" s="21"/>
      <c r="Q114" s="21"/>
      <c r="R114" s="21"/>
      <c r="S114" s="21"/>
      <c r="T114" s="21"/>
      <c r="U114" s="21"/>
      <c r="V114" s="21"/>
      <c r="W114" s="21"/>
    </row>
    <row r="115" spans="1:23" ht="15" customHeight="1" x14ac:dyDescent="0.25">
      <c r="A115" s="21"/>
      <c r="B115" s="21"/>
      <c r="C115" s="21"/>
      <c r="D115" s="21"/>
      <c r="E115" s="21"/>
      <c r="F115" s="21"/>
      <c r="G115" s="21"/>
      <c r="H115" s="21"/>
      <c r="I115" s="21"/>
      <c r="J115" s="21"/>
      <c r="K115" s="21"/>
      <c r="L115" s="21"/>
      <c r="M115" s="21"/>
      <c r="N115" s="21"/>
      <c r="O115" s="21"/>
      <c r="P115" s="21"/>
      <c r="Q115" s="21"/>
      <c r="R115" s="21"/>
      <c r="S115" s="21"/>
      <c r="T115" s="21"/>
      <c r="U115" s="21"/>
      <c r="V115" s="21"/>
      <c r="W115" s="21"/>
    </row>
    <row r="116" spans="1:23" ht="15" customHeight="1" x14ac:dyDescent="0.25">
      <c r="A116" s="21"/>
      <c r="B116" s="21"/>
      <c r="C116" s="21"/>
      <c r="D116" s="21"/>
      <c r="E116" s="21"/>
      <c r="F116" s="21"/>
      <c r="G116" s="21"/>
      <c r="H116" s="21"/>
      <c r="I116" s="21"/>
      <c r="J116" s="21"/>
      <c r="K116" s="21"/>
      <c r="L116" s="21"/>
      <c r="M116" s="21"/>
      <c r="N116" s="21"/>
      <c r="O116" s="21"/>
      <c r="P116" s="21"/>
      <c r="Q116" s="21"/>
      <c r="R116" s="21"/>
      <c r="S116" s="21"/>
      <c r="T116" s="21"/>
      <c r="U116" s="21"/>
      <c r="V116" s="21"/>
      <c r="W116" s="21"/>
    </row>
    <row r="117" spans="1:23" ht="15" customHeight="1" x14ac:dyDescent="0.25">
      <c r="A117" s="21"/>
      <c r="B117" s="21"/>
      <c r="C117" s="21"/>
      <c r="D117" s="21"/>
      <c r="E117" s="21"/>
      <c r="F117" s="21"/>
      <c r="G117" s="21"/>
      <c r="H117" s="21"/>
      <c r="I117" s="21"/>
      <c r="J117" s="21"/>
      <c r="K117" s="21"/>
      <c r="L117" s="21"/>
      <c r="M117" s="21"/>
      <c r="N117" s="21"/>
      <c r="O117" s="21"/>
      <c r="P117" s="21"/>
      <c r="Q117" s="21"/>
      <c r="R117" s="21"/>
      <c r="S117" s="21"/>
      <c r="T117" s="21"/>
      <c r="U117" s="21"/>
      <c r="V117" s="21"/>
      <c r="W117" s="21"/>
    </row>
    <row r="118" spans="1:23" ht="15" customHeight="1" x14ac:dyDescent="0.25">
      <c r="A118" s="21"/>
      <c r="B118" s="21"/>
      <c r="C118" s="21"/>
      <c r="D118" s="21"/>
      <c r="E118" s="21"/>
      <c r="F118" s="21"/>
      <c r="G118" s="21"/>
      <c r="H118" s="21"/>
      <c r="I118" s="21"/>
      <c r="J118" s="21"/>
      <c r="K118" s="21"/>
      <c r="L118" s="21"/>
      <c r="M118" s="21"/>
      <c r="N118" s="21"/>
      <c r="O118" s="21"/>
      <c r="P118" s="21"/>
      <c r="Q118" s="21"/>
      <c r="R118" s="21"/>
      <c r="S118" s="21"/>
      <c r="T118" s="21"/>
      <c r="U118" s="21"/>
      <c r="V118" s="21"/>
      <c r="W118" s="21"/>
    </row>
    <row r="119" spans="1:23" ht="15" customHeight="1" x14ac:dyDescent="0.25">
      <c r="A119" s="21"/>
      <c r="B119" s="21"/>
      <c r="C119" s="21"/>
      <c r="D119" s="21"/>
      <c r="E119" s="21"/>
      <c r="F119" s="21"/>
      <c r="G119" s="21"/>
      <c r="H119" s="21"/>
      <c r="I119" s="21"/>
      <c r="J119" s="21"/>
      <c r="K119" s="21"/>
      <c r="L119" s="21"/>
      <c r="M119" s="21"/>
      <c r="N119" s="21"/>
      <c r="O119" s="21"/>
      <c r="P119" s="21"/>
      <c r="Q119" s="21"/>
      <c r="R119" s="21"/>
      <c r="S119" s="21"/>
      <c r="T119" s="21"/>
      <c r="U119" s="21"/>
      <c r="V119" s="21"/>
      <c r="W119" s="21"/>
    </row>
    <row r="120" spans="1:23" ht="15" customHeight="1" x14ac:dyDescent="0.25">
      <c r="A120" s="21"/>
      <c r="B120" s="21"/>
      <c r="C120" s="21"/>
      <c r="D120" s="21"/>
      <c r="E120" s="21"/>
      <c r="F120" s="21"/>
      <c r="G120" s="21"/>
      <c r="H120" s="21"/>
      <c r="I120" s="21"/>
      <c r="J120" s="21"/>
      <c r="K120" s="21"/>
      <c r="L120" s="21"/>
      <c r="M120" s="21"/>
      <c r="N120" s="21"/>
      <c r="O120" s="21"/>
      <c r="P120" s="21"/>
      <c r="Q120" s="21"/>
      <c r="R120" s="21"/>
      <c r="S120" s="21"/>
      <c r="T120" s="21"/>
      <c r="U120" s="21"/>
      <c r="V120" s="21"/>
      <c r="W120" s="21"/>
    </row>
    <row r="121" spans="1:23" ht="15" customHeight="1" x14ac:dyDescent="0.25">
      <c r="A121" s="21"/>
      <c r="B121" s="21"/>
      <c r="C121" s="21"/>
      <c r="D121" s="21"/>
      <c r="E121" s="21"/>
      <c r="F121" s="21"/>
      <c r="G121" s="21"/>
      <c r="H121" s="21"/>
      <c r="I121" s="21"/>
      <c r="J121" s="21"/>
      <c r="K121" s="21"/>
      <c r="L121" s="21"/>
      <c r="M121" s="21"/>
      <c r="N121" s="21"/>
      <c r="O121" s="21"/>
      <c r="P121" s="21"/>
      <c r="Q121" s="21"/>
      <c r="R121" s="21"/>
      <c r="S121" s="21"/>
      <c r="T121" s="21"/>
      <c r="U121" s="21"/>
      <c r="V121" s="21"/>
      <c r="W121" s="21"/>
    </row>
    <row r="122" spans="1:23" ht="15" customHeight="1" x14ac:dyDescent="0.25">
      <c r="A122" s="21"/>
      <c r="B122" s="21"/>
      <c r="C122" s="21"/>
      <c r="D122" s="21"/>
      <c r="E122" s="21"/>
      <c r="F122" s="21"/>
      <c r="G122" s="21"/>
      <c r="H122" s="21"/>
      <c r="I122" s="21"/>
      <c r="J122" s="21"/>
      <c r="K122" s="21"/>
      <c r="L122" s="21"/>
      <c r="M122" s="21"/>
      <c r="N122" s="21"/>
      <c r="O122" s="21"/>
      <c r="P122" s="21"/>
      <c r="Q122" s="21"/>
      <c r="R122" s="21"/>
      <c r="S122" s="21"/>
      <c r="T122" s="21"/>
      <c r="U122" s="21"/>
      <c r="V122" s="21"/>
      <c r="W122" s="21"/>
    </row>
    <row r="123" spans="1:23" ht="15" customHeight="1" x14ac:dyDescent="0.25">
      <c r="A123" s="21"/>
      <c r="B123" s="21"/>
      <c r="C123" s="21"/>
      <c r="D123" s="21"/>
      <c r="E123" s="21"/>
      <c r="F123" s="21"/>
      <c r="G123" s="21"/>
      <c r="H123" s="21"/>
      <c r="I123" s="21"/>
      <c r="J123" s="21"/>
      <c r="K123" s="21"/>
      <c r="L123" s="21"/>
      <c r="M123" s="21"/>
      <c r="N123" s="21"/>
      <c r="O123" s="21"/>
      <c r="P123" s="21"/>
      <c r="Q123" s="21"/>
      <c r="R123" s="21"/>
      <c r="S123" s="21"/>
      <c r="T123" s="21"/>
      <c r="U123" s="21"/>
      <c r="V123" s="21"/>
      <c r="W123" s="21"/>
    </row>
    <row r="124" spans="1:23" ht="15" customHeight="1" x14ac:dyDescent="0.25">
      <c r="A124" s="21"/>
      <c r="B124" s="21"/>
      <c r="C124" s="21"/>
      <c r="D124" s="21"/>
      <c r="E124" s="21"/>
      <c r="F124" s="21"/>
      <c r="G124" s="21"/>
      <c r="H124" s="21"/>
      <c r="I124" s="21"/>
      <c r="J124" s="21"/>
      <c r="K124" s="21"/>
      <c r="L124" s="21"/>
      <c r="M124" s="21"/>
      <c r="N124" s="21"/>
      <c r="O124" s="21"/>
      <c r="P124" s="21"/>
      <c r="Q124" s="21"/>
      <c r="R124" s="21"/>
      <c r="S124" s="21"/>
      <c r="T124" s="21"/>
      <c r="U124" s="21"/>
      <c r="V124" s="21"/>
      <c r="W124" s="21"/>
    </row>
    <row r="125" spans="1:23" ht="15" customHeight="1" x14ac:dyDescent="0.25">
      <c r="A125" s="21"/>
      <c r="B125" s="21"/>
      <c r="C125" s="21"/>
      <c r="D125" s="21"/>
      <c r="E125" s="21"/>
      <c r="F125" s="21"/>
      <c r="G125" s="21"/>
      <c r="H125" s="21"/>
      <c r="I125" s="21"/>
      <c r="J125" s="21"/>
      <c r="K125" s="21"/>
      <c r="L125" s="21"/>
      <c r="M125" s="21"/>
      <c r="N125" s="21"/>
      <c r="O125" s="21"/>
      <c r="P125" s="21"/>
      <c r="Q125" s="21"/>
      <c r="R125" s="21"/>
      <c r="S125" s="21"/>
      <c r="T125" s="21"/>
      <c r="U125" s="21"/>
      <c r="V125" s="21"/>
      <c r="W125" s="21"/>
    </row>
    <row r="126" spans="1:23" ht="15" customHeight="1" x14ac:dyDescent="0.25">
      <c r="A126" s="21"/>
      <c r="B126" s="21"/>
      <c r="C126" s="21"/>
      <c r="D126" s="21"/>
      <c r="E126" s="21"/>
      <c r="F126" s="21"/>
      <c r="G126" s="21"/>
      <c r="H126" s="21"/>
      <c r="I126" s="21"/>
      <c r="J126" s="21"/>
      <c r="K126" s="21"/>
      <c r="L126" s="21"/>
      <c r="M126" s="21"/>
      <c r="N126" s="21"/>
      <c r="O126" s="21"/>
      <c r="P126" s="21"/>
      <c r="Q126" s="21"/>
      <c r="R126" s="21"/>
      <c r="S126" s="21"/>
      <c r="T126" s="21"/>
      <c r="U126" s="21"/>
      <c r="V126" s="21"/>
      <c r="W126" s="21"/>
    </row>
    <row r="127" spans="1:23" ht="15" customHeight="1" x14ac:dyDescent="0.25">
      <c r="A127" s="21"/>
      <c r="B127" s="21"/>
      <c r="C127" s="21"/>
      <c r="D127" s="21"/>
      <c r="E127" s="21"/>
      <c r="F127" s="21"/>
      <c r="G127" s="21"/>
      <c r="H127" s="21"/>
      <c r="I127" s="21"/>
      <c r="J127" s="21"/>
      <c r="K127" s="21"/>
      <c r="L127" s="21"/>
      <c r="M127" s="21"/>
      <c r="N127" s="21"/>
      <c r="O127" s="21"/>
      <c r="P127" s="21"/>
      <c r="Q127" s="21"/>
      <c r="R127" s="21"/>
      <c r="S127" s="21"/>
      <c r="T127" s="21"/>
      <c r="U127" s="21"/>
      <c r="V127" s="21"/>
      <c r="W127" s="21"/>
    </row>
    <row r="128" spans="1:23" ht="15" customHeight="1" x14ac:dyDescent="0.25">
      <c r="A128" s="21"/>
      <c r="B128" s="21"/>
      <c r="C128" s="21"/>
      <c r="D128" s="21"/>
      <c r="E128" s="21"/>
      <c r="F128" s="21"/>
      <c r="G128" s="21"/>
      <c r="H128" s="21"/>
      <c r="I128" s="21"/>
      <c r="J128" s="21"/>
      <c r="K128" s="21"/>
      <c r="L128" s="21"/>
      <c r="M128" s="21"/>
      <c r="N128" s="21"/>
      <c r="O128" s="21"/>
      <c r="P128" s="21"/>
      <c r="Q128" s="21"/>
      <c r="R128" s="21"/>
      <c r="S128" s="21"/>
      <c r="T128" s="21"/>
      <c r="U128" s="21"/>
      <c r="V128" s="21"/>
      <c r="W128" s="21"/>
    </row>
    <row r="129" spans="1:23" ht="15" customHeight="1" x14ac:dyDescent="0.25">
      <c r="A129" s="21"/>
      <c r="B129" s="21"/>
      <c r="C129" s="21"/>
      <c r="D129" s="21"/>
      <c r="E129" s="21"/>
      <c r="F129" s="21"/>
      <c r="G129" s="21"/>
      <c r="H129" s="21"/>
      <c r="I129" s="21"/>
      <c r="J129" s="21"/>
      <c r="K129" s="21"/>
      <c r="L129" s="21"/>
      <c r="M129" s="21"/>
      <c r="N129" s="21"/>
      <c r="O129" s="21"/>
      <c r="P129" s="21"/>
      <c r="Q129" s="21"/>
      <c r="R129" s="21"/>
      <c r="S129" s="21"/>
      <c r="T129" s="21"/>
      <c r="U129" s="21"/>
      <c r="V129" s="21"/>
      <c r="W129" s="21"/>
    </row>
    <row r="130" spans="1:23" ht="15" customHeight="1" x14ac:dyDescent="0.25">
      <c r="A130" s="21"/>
      <c r="B130" s="21"/>
      <c r="C130" s="21"/>
      <c r="D130" s="21"/>
      <c r="E130" s="21"/>
      <c r="F130" s="21"/>
      <c r="G130" s="21"/>
      <c r="H130" s="21"/>
      <c r="I130" s="21"/>
      <c r="J130" s="21"/>
      <c r="K130" s="21"/>
      <c r="L130" s="21"/>
      <c r="M130" s="21"/>
      <c r="N130" s="21"/>
      <c r="O130" s="21"/>
      <c r="P130" s="21"/>
      <c r="Q130" s="21"/>
      <c r="R130" s="21"/>
      <c r="S130" s="21"/>
      <c r="T130" s="21"/>
      <c r="U130" s="21"/>
      <c r="V130" s="21"/>
      <c r="W130" s="21"/>
    </row>
    <row r="131" spans="1:23" ht="15" customHeight="1" x14ac:dyDescent="0.25">
      <c r="A131" s="21"/>
      <c r="B131" s="21"/>
      <c r="C131" s="21"/>
      <c r="D131" s="21"/>
      <c r="E131" s="21"/>
      <c r="F131" s="21"/>
      <c r="G131" s="21"/>
      <c r="H131" s="21"/>
      <c r="I131" s="21"/>
      <c r="J131" s="21"/>
      <c r="K131" s="21"/>
      <c r="L131" s="21"/>
      <c r="M131" s="21"/>
      <c r="N131" s="21"/>
      <c r="O131" s="21"/>
      <c r="P131" s="21"/>
      <c r="Q131" s="21"/>
      <c r="R131" s="21"/>
      <c r="S131" s="21"/>
      <c r="T131" s="21"/>
      <c r="U131" s="21"/>
      <c r="V131" s="21"/>
      <c r="W131" s="21"/>
    </row>
    <row r="132" spans="1:23" ht="15" customHeight="1" x14ac:dyDescent="0.25">
      <c r="A132" s="21"/>
      <c r="B132" s="21"/>
      <c r="C132" s="21"/>
      <c r="D132" s="21"/>
      <c r="E132" s="21"/>
      <c r="F132" s="21"/>
      <c r="G132" s="21"/>
      <c r="H132" s="21"/>
      <c r="I132" s="21"/>
      <c r="J132" s="21"/>
      <c r="K132" s="21"/>
      <c r="L132" s="21"/>
      <c r="M132" s="21"/>
      <c r="N132" s="21"/>
      <c r="O132" s="21"/>
      <c r="P132" s="21"/>
      <c r="Q132" s="21"/>
      <c r="R132" s="21"/>
      <c r="S132" s="21"/>
      <c r="T132" s="21"/>
      <c r="U132" s="21"/>
      <c r="V132" s="21"/>
      <c r="W132" s="21"/>
    </row>
    <row r="133" spans="1:23" ht="15" customHeight="1" x14ac:dyDescent="0.25">
      <c r="A133" s="21"/>
      <c r="B133" s="21"/>
      <c r="C133" s="21"/>
      <c r="D133" s="21"/>
      <c r="E133" s="21"/>
      <c r="F133" s="21"/>
      <c r="G133" s="21"/>
      <c r="H133" s="21"/>
      <c r="I133" s="21"/>
      <c r="J133" s="21"/>
      <c r="K133" s="21"/>
      <c r="L133" s="21"/>
      <c r="M133" s="21"/>
      <c r="N133" s="21"/>
      <c r="O133" s="21"/>
      <c r="P133" s="21"/>
      <c r="Q133" s="21"/>
      <c r="R133" s="21"/>
      <c r="S133" s="21"/>
      <c r="T133" s="21"/>
      <c r="U133" s="21"/>
      <c r="V133" s="21"/>
      <c r="W133" s="21"/>
    </row>
    <row r="134" spans="1:23" ht="15" customHeight="1" x14ac:dyDescent="0.25">
      <c r="A134" s="21"/>
      <c r="B134" s="21"/>
      <c r="C134" s="21"/>
      <c r="D134" s="21"/>
      <c r="E134" s="21"/>
      <c r="F134" s="21"/>
      <c r="G134" s="21"/>
      <c r="H134" s="21"/>
      <c r="I134" s="21"/>
      <c r="J134" s="21"/>
      <c r="K134" s="21"/>
      <c r="L134" s="21"/>
      <c r="M134" s="21"/>
      <c r="N134" s="21"/>
      <c r="O134" s="21"/>
      <c r="P134" s="21"/>
      <c r="Q134" s="21"/>
      <c r="R134" s="21"/>
      <c r="S134" s="21"/>
      <c r="T134" s="21"/>
      <c r="U134" s="21"/>
      <c r="V134" s="21"/>
      <c r="W134" s="21"/>
    </row>
    <row r="135" spans="1:23" ht="15" customHeight="1" x14ac:dyDescent="0.25">
      <c r="A135" s="21"/>
      <c r="B135" s="21"/>
      <c r="C135" s="21"/>
      <c r="D135" s="21"/>
      <c r="E135" s="21"/>
      <c r="F135" s="21"/>
      <c r="G135" s="21"/>
      <c r="H135" s="21"/>
      <c r="I135" s="21"/>
      <c r="J135" s="21"/>
      <c r="K135" s="21"/>
      <c r="L135" s="21"/>
      <c r="M135" s="21"/>
      <c r="N135" s="21"/>
      <c r="O135" s="21"/>
      <c r="P135" s="21"/>
      <c r="Q135" s="21"/>
      <c r="R135" s="21"/>
      <c r="S135" s="21"/>
      <c r="T135" s="21"/>
      <c r="U135" s="21"/>
      <c r="V135" s="21"/>
      <c r="W135" s="21"/>
    </row>
    <row r="136" spans="1:23" ht="15" customHeight="1" x14ac:dyDescent="0.25">
      <c r="A136" s="21"/>
      <c r="B136" s="21"/>
      <c r="C136" s="21"/>
      <c r="D136" s="21"/>
      <c r="E136" s="21"/>
      <c r="F136" s="21"/>
      <c r="G136" s="21"/>
      <c r="H136" s="21"/>
      <c r="I136" s="21"/>
      <c r="J136" s="21"/>
      <c r="K136" s="21"/>
      <c r="L136" s="21"/>
      <c r="M136" s="21"/>
      <c r="N136" s="21"/>
      <c r="O136" s="21"/>
      <c r="P136" s="21"/>
      <c r="Q136" s="21"/>
      <c r="R136" s="21"/>
      <c r="S136" s="21"/>
      <c r="T136" s="21"/>
      <c r="U136" s="21"/>
      <c r="V136" s="21"/>
      <c r="W136" s="21"/>
    </row>
    <row r="137" spans="1:23" ht="15" customHeight="1" x14ac:dyDescent="0.25">
      <c r="A137" s="21"/>
      <c r="B137" s="21"/>
      <c r="C137" s="21"/>
      <c r="D137" s="21"/>
      <c r="E137" s="21"/>
      <c r="F137" s="21"/>
      <c r="G137" s="21"/>
      <c r="H137" s="21"/>
      <c r="I137" s="21"/>
      <c r="J137" s="21"/>
      <c r="K137" s="21"/>
      <c r="L137" s="21"/>
      <c r="M137" s="21"/>
      <c r="N137" s="21"/>
      <c r="O137" s="21"/>
      <c r="P137" s="21"/>
      <c r="Q137" s="21"/>
      <c r="R137" s="21"/>
      <c r="S137" s="21"/>
      <c r="T137" s="21"/>
      <c r="U137" s="21"/>
      <c r="V137" s="21"/>
      <c r="W137" s="21"/>
    </row>
    <row r="138" spans="1:23" ht="15" customHeight="1" x14ac:dyDescent="0.25">
      <c r="A138" s="21"/>
      <c r="B138" s="21"/>
      <c r="C138" s="21"/>
      <c r="D138" s="21"/>
      <c r="E138" s="21"/>
      <c r="F138" s="21"/>
      <c r="G138" s="21"/>
      <c r="H138" s="21"/>
      <c r="I138" s="21"/>
      <c r="J138" s="21"/>
      <c r="K138" s="21"/>
      <c r="L138" s="21"/>
      <c r="M138" s="21"/>
      <c r="N138" s="21"/>
      <c r="O138" s="21"/>
      <c r="P138" s="21"/>
      <c r="Q138" s="21"/>
      <c r="R138" s="21"/>
      <c r="S138" s="21"/>
      <c r="T138" s="21"/>
      <c r="U138" s="21"/>
      <c r="V138" s="21"/>
      <c r="W138" s="21"/>
    </row>
    <row r="139" spans="1:23" ht="15" customHeight="1" x14ac:dyDescent="0.25">
      <c r="A139" s="21"/>
      <c r="B139" s="21"/>
      <c r="C139" s="21"/>
      <c r="D139" s="21"/>
      <c r="E139" s="21"/>
      <c r="F139" s="21"/>
      <c r="G139" s="21"/>
      <c r="H139" s="21"/>
      <c r="I139" s="21"/>
      <c r="J139" s="21"/>
      <c r="K139" s="21"/>
      <c r="L139" s="21"/>
      <c r="M139" s="21"/>
      <c r="N139" s="21"/>
      <c r="O139" s="21"/>
      <c r="P139" s="21"/>
      <c r="Q139" s="21"/>
      <c r="R139" s="21"/>
      <c r="S139" s="21"/>
      <c r="T139" s="21"/>
      <c r="U139" s="21"/>
      <c r="V139" s="21"/>
      <c r="W139" s="21"/>
    </row>
    <row r="140" spans="1:23" ht="15" customHeight="1" x14ac:dyDescent="0.25">
      <c r="A140" s="21"/>
      <c r="B140" s="21"/>
      <c r="C140" s="21"/>
      <c r="D140" s="21"/>
      <c r="E140" s="21"/>
      <c r="F140" s="21"/>
      <c r="G140" s="21"/>
      <c r="H140" s="21"/>
      <c r="I140" s="21"/>
      <c r="J140" s="21"/>
      <c r="K140" s="21"/>
      <c r="L140" s="21"/>
      <c r="M140" s="21"/>
      <c r="N140" s="21"/>
      <c r="O140" s="21"/>
      <c r="P140" s="21"/>
      <c r="Q140" s="21"/>
      <c r="R140" s="21"/>
      <c r="S140" s="21"/>
      <c r="T140" s="21"/>
      <c r="U140" s="21"/>
      <c r="V140" s="21"/>
      <c r="W140" s="21"/>
    </row>
    <row r="141" spans="1:23" ht="15" customHeight="1" x14ac:dyDescent="0.25">
      <c r="A141" s="21"/>
      <c r="B141" s="21"/>
      <c r="C141" s="21"/>
      <c r="D141" s="21"/>
      <c r="E141" s="21"/>
      <c r="F141" s="21"/>
      <c r="G141" s="21"/>
      <c r="H141" s="21"/>
      <c r="I141" s="21"/>
      <c r="J141" s="21"/>
      <c r="K141" s="21"/>
      <c r="L141" s="21"/>
      <c r="M141" s="21"/>
      <c r="N141" s="21"/>
      <c r="O141" s="21"/>
      <c r="P141" s="21"/>
      <c r="Q141" s="21"/>
      <c r="R141" s="21"/>
      <c r="S141" s="21"/>
      <c r="T141" s="21"/>
      <c r="U141" s="21"/>
      <c r="V141" s="21"/>
      <c r="W141" s="21"/>
    </row>
    <row r="142" spans="1:23" ht="15" customHeight="1" x14ac:dyDescent="0.25">
      <c r="A142" s="21"/>
      <c r="B142" s="21"/>
      <c r="C142" s="21"/>
      <c r="D142" s="21"/>
      <c r="E142" s="21"/>
      <c r="F142" s="21"/>
      <c r="G142" s="21"/>
      <c r="H142" s="21"/>
      <c r="I142" s="21"/>
      <c r="J142" s="21"/>
      <c r="K142" s="21"/>
      <c r="L142" s="21"/>
      <c r="M142" s="21"/>
      <c r="N142" s="21"/>
      <c r="O142" s="21"/>
      <c r="P142" s="21"/>
      <c r="Q142" s="21"/>
      <c r="R142" s="21"/>
      <c r="S142" s="21"/>
      <c r="T142" s="21"/>
      <c r="U142" s="21"/>
      <c r="V142" s="21"/>
      <c r="W142" s="21"/>
    </row>
    <row r="143" spans="1:23" ht="15" customHeight="1" x14ac:dyDescent="0.25">
      <c r="A143" s="21"/>
      <c r="B143" s="21"/>
      <c r="C143" s="21"/>
      <c r="D143" s="21"/>
      <c r="E143" s="21"/>
      <c r="F143" s="21"/>
      <c r="G143" s="21"/>
      <c r="H143" s="21"/>
      <c r="I143" s="21"/>
      <c r="J143" s="21"/>
      <c r="K143" s="21"/>
      <c r="L143" s="21"/>
      <c r="M143" s="21"/>
      <c r="N143" s="21"/>
      <c r="O143" s="21"/>
      <c r="P143" s="21"/>
      <c r="Q143" s="21"/>
      <c r="R143" s="21"/>
      <c r="S143" s="21"/>
      <c r="T143" s="21"/>
      <c r="U143" s="21"/>
      <c r="V143" s="21"/>
      <c r="W143" s="21"/>
    </row>
    <row r="144" spans="1:23" ht="15" customHeight="1" x14ac:dyDescent="0.25">
      <c r="A144" s="21"/>
      <c r="B144" s="21"/>
      <c r="C144" s="21"/>
      <c r="D144" s="21"/>
      <c r="E144" s="21"/>
      <c r="F144" s="21"/>
      <c r="G144" s="21"/>
      <c r="H144" s="21"/>
      <c r="I144" s="21"/>
      <c r="J144" s="21"/>
      <c r="K144" s="21"/>
      <c r="L144" s="21"/>
      <c r="M144" s="21"/>
      <c r="N144" s="21"/>
      <c r="O144" s="21"/>
      <c r="P144" s="21"/>
      <c r="Q144" s="21"/>
      <c r="R144" s="21"/>
      <c r="S144" s="21"/>
      <c r="T144" s="21"/>
      <c r="U144" s="21"/>
      <c r="V144" s="21"/>
      <c r="W144" s="21"/>
    </row>
    <row r="145" spans="1:23" ht="15" customHeight="1" x14ac:dyDescent="0.25">
      <c r="A145" s="21"/>
      <c r="B145" s="21"/>
      <c r="C145" s="21"/>
      <c r="D145" s="21"/>
      <c r="E145" s="21"/>
      <c r="F145" s="21"/>
      <c r="G145" s="21"/>
      <c r="H145" s="21"/>
      <c r="I145" s="21"/>
      <c r="J145" s="21"/>
      <c r="K145" s="21"/>
      <c r="L145" s="21"/>
      <c r="M145" s="21"/>
      <c r="N145" s="21"/>
      <c r="O145" s="21"/>
      <c r="P145" s="21"/>
      <c r="Q145" s="21"/>
      <c r="R145" s="21"/>
      <c r="S145" s="21"/>
      <c r="T145" s="21"/>
      <c r="U145" s="21"/>
      <c r="V145" s="21"/>
      <c r="W145" s="21"/>
    </row>
    <row r="146" spans="1:23" ht="15" customHeight="1" x14ac:dyDescent="0.25">
      <c r="A146" s="21"/>
      <c r="B146" s="21"/>
      <c r="C146" s="21"/>
      <c r="D146" s="21"/>
      <c r="E146" s="21"/>
      <c r="F146" s="21"/>
      <c r="G146" s="21"/>
      <c r="H146" s="21"/>
      <c r="I146" s="21"/>
      <c r="J146" s="21"/>
      <c r="K146" s="21"/>
      <c r="L146" s="21"/>
      <c r="M146" s="21"/>
      <c r="N146" s="21"/>
      <c r="O146" s="21"/>
      <c r="P146" s="21"/>
      <c r="Q146" s="21"/>
      <c r="R146" s="21"/>
      <c r="S146" s="21"/>
      <c r="T146" s="21"/>
      <c r="U146" s="21"/>
      <c r="V146" s="21"/>
      <c r="W146" s="21"/>
    </row>
    <row r="147" spans="1:23" ht="15" customHeight="1" x14ac:dyDescent="0.25">
      <c r="A147" s="21"/>
      <c r="B147" s="21"/>
      <c r="C147" s="21"/>
      <c r="D147" s="21"/>
      <c r="E147" s="21"/>
      <c r="F147" s="21"/>
      <c r="G147" s="21"/>
      <c r="H147" s="21"/>
      <c r="I147" s="21"/>
      <c r="J147" s="21"/>
      <c r="K147" s="21"/>
      <c r="L147" s="21"/>
      <c r="M147" s="21"/>
      <c r="N147" s="21"/>
      <c r="O147" s="21"/>
      <c r="P147" s="21"/>
      <c r="Q147" s="21"/>
      <c r="R147" s="21"/>
      <c r="S147" s="21"/>
      <c r="T147" s="21"/>
      <c r="U147" s="21"/>
      <c r="V147" s="21"/>
      <c r="W147" s="21"/>
    </row>
    <row r="148" spans="1:23" ht="15" customHeight="1" x14ac:dyDescent="0.25">
      <c r="A148" s="21"/>
      <c r="B148" s="21"/>
      <c r="C148" s="21"/>
      <c r="D148" s="21"/>
      <c r="E148" s="21"/>
      <c r="F148" s="21"/>
      <c r="G148" s="21"/>
      <c r="H148" s="21"/>
      <c r="I148" s="21"/>
      <c r="J148" s="21"/>
      <c r="K148" s="21"/>
      <c r="L148" s="21"/>
      <c r="M148" s="21"/>
      <c r="N148" s="21"/>
      <c r="O148" s="21"/>
      <c r="P148" s="21"/>
      <c r="Q148" s="21"/>
      <c r="R148" s="21"/>
      <c r="S148" s="21"/>
      <c r="T148" s="21"/>
      <c r="U148" s="21"/>
      <c r="V148" s="21"/>
      <c r="W148" s="21"/>
    </row>
    <row r="149" spans="1:23" ht="15" customHeight="1" x14ac:dyDescent="0.25">
      <c r="A149" s="21"/>
      <c r="B149" s="21"/>
      <c r="C149" s="21"/>
      <c r="D149" s="21"/>
      <c r="E149" s="21"/>
      <c r="F149" s="21"/>
      <c r="G149" s="21"/>
      <c r="H149" s="21"/>
      <c r="I149" s="21"/>
      <c r="J149" s="21"/>
      <c r="K149" s="21"/>
      <c r="L149" s="21"/>
      <c r="M149" s="21"/>
      <c r="N149" s="21"/>
      <c r="O149" s="21"/>
      <c r="P149" s="21"/>
      <c r="Q149" s="21"/>
      <c r="R149" s="21"/>
      <c r="S149" s="21"/>
      <c r="T149" s="21"/>
      <c r="U149" s="21"/>
      <c r="V149" s="21"/>
      <c r="W149" s="21"/>
    </row>
    <row r="150" spans="1:23" ht="15" customHeight="1" x14ac:dyDescent="0.25">
      <c r="A150" s="21"/>
      <c r="B150" s="21"/>
      <c r="C150" s="21"/>
      <c r="D150" s="21"/>
      <c r="E150" s="21"/>
      <c r="F150" s="21"/>
      <c r="G150" s="21"/>
      <c r="H150" s="21"/>
      <c r="I150" s="21"/>
      <c r="J150" s="21"/>
      <c r="K150" s="21"/>
      <c r="L150" s="21"/>
      <c r="M150" s="21"/>
      <c r="N150" s="21"/>
      <c r="O150" s="21"/>
      <c r="P150" s="21"/>
      <c r="Q150" s="21"/>
      <c r="R150" s="21"/>
      <c r="S150" s="21"/>
      <c r="T150" s="21"/>
      <c r="U150" s="21"/>
      <c r="V150" s="21"/>
      <c r="W150" s="21"/>
    </row>
    <row r="151" spans="1:23" ht="15" customHeight="1" x14ac:dyDescent="0.25">
      <c r="A151" s="21"/>
      <c r="B151" s="21"/>
      <c r="C151" s="21"/>
      <c r="D151" s="21"/>
      <c r="E151" s="21"/>
      <c r="F151" s="21"/>
      <c r="G151" s="21"/>
      <c r="H151" s="21"/>
      <c r="I151" s="21"/>
      <c r="J151" s="21"/>
      <c r="K151" s="21"/>
      <c r="L151" s="21"/>
      <c r="M151" s="21"/>
      <c r="N151" s="21"/>
      <c r="O151" s="21"/>
      <c r="P151" s="21"/>
      <c r="Q151" s="21"/>
      <c r="R151" s="21"/>
      <c r="S151" s="21"/>
      <c r="T151" s="21"/>
      <c r="U151" s="21"/>
      <c r="V151" s="21"/>
      <c r="W151" s="21"/>
    </row>
    <row r="152" spans="1:23" ht="15" customHeight="1" x14ac:dyDescent="0.25">
      <c r="A152" s="21"/>
      <c r="B152" s="21"/>
      <c r="C152" s="21"/>
      <c r="D152" s="21"/>
      <c r="E152" s="21"/>
      <c r="F152" s="21"/>
      <c r="G152" s="21"/>
      <c r="H152" s="21"/>
      <c r="I152" s="21"/>
      <c r="J152" s="21"/>
      <c r="K152" s="21"/>
      <c r="L152" s="21"/>
      <c r="M152" s="21"/>
      <c r="N152" s="21"/>
      <c r="O152" s="21"/>
      <c r="P152" s="21"/>
      <c r="Q152" s="21"/>
      <c r="R152" s="21"/>
      <c r="S152" s="21"/>
      <c r="T152" s="21"/>
      <c r="U152" s="21"/>
      <c r="V152" s="21"/>
      <c r="W152" s="21"/>
    </row>
    <row r="153" spans="1:23" ht="15" customHeight="1" x14ac:dyDescent="0.25">
      <c r="A153" s="21"/>
      <c r="B153" s="21"/>
      <c r="C153" s="21"/>
      <c r="D153" s="21"/>
      <c r="E153" s="21"/>
      <c r="F153" s="21"/>
      <c r="G153" s="21"/>
      <c r="H153" s="21"/>
      <c r="I153" s="21"/>
      <c r="J153" s="21"/>
      <c r="K153" s="21"/>
      <c r="L153" s="21"/>
      <c r="M153" s="21"/>
      <c r="N153" s="21"/>
      <c r="O153" s="21"/>
      <c r="P153" s="21"/>
      <c r="Q153" s="21"/>
      <c r="R153" s="21"/>
      <c r="S153" s="21"/>
      <c r="T153" s="21"/>
      <c r="U153" s="21"/>
      <c r="V153" s="21"/>
      <c r="W153" s="21"/>
    </row>
    <row r="154" spans="1:23" ht="15" customHeight="1" x14ac:dyDescent="0.25">
      <c r="A154" s="21"/>
      <c r="B154" s="21"/>
      <c r="C154" s="21"/>
      <c r="D154" s="21"/>
      <c r="E154" s="21"/>
      <c r="F154" s="21"/>
      <c r="G154" s="21"/>
      <c r="H154" s="21"/>
      <c r="I154" s="21"/>
      <c r="J154" s="21"/>
      <c r="K154" s="21"/>
      <c r="L154" s="21"/>
      <c r="M154" s="21"/>
      <c r="N154" s="21"/>
      <c r="O154" s="21"/>
      <c r="P154" s="21"/>
      <c r="Q154" s="21"/>
      <c r="R154" s="21"/>
      <c r="S154" s="21"/>
      <c r="T154" s="21"/>
      <c r="U154" s="21"/>
      <c r="V154" s="21"/>
      <c r="W154" s="21"/>
    </row>
    <row r="155" spans="1:23" ht="15" customHeight="1" x14ac:dyDescent="0.25">
      <c r="A155" s="21"/>
      <c r="B155" s="21"/>
      <c r="C155" s="21"/>
      <c r="D155" s="21"/>
      <c r="E155" s="21"/>
      <c r="F155" s="21"/>
      <c r="G155" s="21"/>
      <c r="H155" s="21"/>
      <c r="I155" s="21"/>
      <c r="J155" s="21"/>
      <c r="K155" s="21"/>
      <c r="L155" s="21"/>
      <c r="M155" s="21"/>
      <c r="N155" s="21"/>
      <c r="O155" s="21"/>
      <c r="P155" s="21"/>
      <c r="Q155" s="21"/>
      <c r="R155" s="21"/>
      <c r="S155" s="21"/>
      <c r="T155" s="21"/>
      <c r="U155" s="21"/>
      <c r="V155" s="21"/>
      <c r="W155" s="21"/>
    </row>
    <row r="156" spans="1:23" ht="15" customHeight="1" x14ac:dyDescent="0.25">
      <c r="A156" s="21"/>
      <c r="B156" s="21"/>
      <c r="C156" s="21"/>
      <c r="D156" s="21"/>
      <c r="E156" s="21"/>
      <c r="F156" s="21"/>
      <c r="G156" s="21"/>
      <c r="H156" s="21"/>
      <c r="I156" s="21"/>
      <c r="J156" s="21"/>
      <c r="K156" s="21"/>
      <c r="L156" s="21"/>
      <c r="M156" s="21"/>
      <c r="N156" s="21"/>
      <c r="O156" s="21"/>
      <c r="P156" s="21"/>
      <c r="Q156" s="21"/>
      <c r="R156" s="21"/>
      <c r="S156" s="21"/>
      <c r="T156" s="21"/>
      <c r="U156" s="21"/>
      <c r="V156" s="21"/>
      <c r="W156" s="21"/>
    </row>
    <row r="157" spans="1:23" ht="15" customHeight="1" x14ac:dyDescent="0.25">
      <c r="A157" s="21"/>
      <c r="B157" s="21"/>
      <c r="C157" s="21"/>
      <c r="D157" s="21"/>
      <c r="E157" s="21"/>
      <c r="F157" s="21"/>
      <c r="G157" s="21"/>
      <c r="H157" s="21"/>
      <c r="I157" s="21"/>
      <c r="J157" s="21"/>
      <c r="K157" s="21"/>
      <c r="L157" s="21"/>
      <c r="M157" s="21"/>
      <c r="N157" s="21"/>
      <c r="O157" s="21"/>
      <c r="P157" s="21"/>
      <c r="Q157" s="21"/>
      <c r="R157" s="21"/>
      <c r="S157" s="21"/>
      <c r="T157" s="21"/>
      <c r="U157" s="21"/>
      <c r="V157" s="21"/>
      <c r="W157" s="21"/>
    </row>
    <row r="158" spans="1:23" ht="15" customHeight="1" x14ac:dyDescent="0.25">
      <c r="A158" s="21"/>
      <c r="B158" s="21"/>
      <c r="C158" s="21"/>
      <c r="D158" s="21"/>
      <c r="E158" s="21"/>
      <c r="F158" s="21"/>
      <c r="G158" s="21"/>
      <c r="H158" s="21"/>
      <c r="I158" s="21"/>
      <c r="J158" s="21"/>
      <c r="K158" s="21"/>
      <c r="L158" s="21"/>
      <c r="M158" s="21"/>
      <c r="N158" s="21"/>
      <c r="O158" s="21"/>
      <c r="P158" s="21"/>
      <c r="Q158" s="21"/>
      <c r="R158" s="21"/>
      <c r="S158" s="21"/>
      <c r="T158" s="21"/>
      <c r="U158" s="21"/>
      <c r="V158" s="21"/>
      <c r="W158" s="21"/>
    </row>
    <row r="159" spans="1:23" ht="15" customHeight="1" x14ac:dyDescent="0.25">
      <c r="A159" s="21"/>
      <c r="B159" s="21"/>
      <c r="C159" s="21"/>
      <c r="D159" s="21"/>
      <c r="E159" s="21"/>
      <c r="F159" s="21"/>
      <c r="G159" s="21"/>
      <c r="H159" s="21"/>
      <c r="I159" s="21"/>
      <c r="J159" s="21"/>
      <c r="K159" s="21"/>
      <c r="L159" s="21"/>
      <c r="M159" s="21"/>
      <c r="N159" s="21"/>
      <c r="O159" s="21"/>
      <c r="P159" s="21"/>
      <c r="Q159" s="21"/>
      <c r="R159" s="21"/>
      <c r="S159" s="21"/>
      <c r="T159" s="21"/>
      <c r="U159" s="21"/>
      <c r="V159" s="21"/>
      <c r="W159" s="21"/>
    </row>
    <row r="160" spans="1:23" ht="15" customHeight="1" x14ac:dyDescent="0.25">
      <c r="A160" s="21"/>
      <c r="B160" s="21"/>
      <c r="C160" s="21"/>
      <c r="D160" s="21"/>
      <c r="E160" s="21"/>
      <c r="F160" s="21"/>
      <c r="G160" s="21"/>
      <c r="H160" s="21"/>
      <c r="I160" s="21"/>
      <c r="J160" s="21"/>
      <c r="K160" s="21"/>
      <c r="L160" s="21"/>
      <c r="M160" s="21"/>
      <c r="N160" s="21"/>
      <c r="O160" s="21"/>
      <c r="P160" s="21"/>
      <c r="Q160" s="21"/>
      <c r="R160" s="21"/>
      <c r="S160" s="21"/>
      <c r="T160" s="21"/>
      <c r="U160" s="21"/>
      <c r="V160" s="21"/>
      <c r="W160" s="21"/>
    </row>
    <row r="161" spans="1:23" ht="15" customHeight="1" x14ac:dyDescent="0.25">
      <c r="A161" s="21"/>
      <c r="B161" s="21"/>
      <c r="C161" s="21"/>
      <c r="D161" s="21"/>
      <c r="E161" s="21"/>
      <c r="F161" s="21"/>
      <c r="G161" s="21"/>
      <c r="H161" s="21"/>
      <c r="I161" s="21"/>
      <c r="J161" s="21"/>
      <c r="K161" s="21"/>
      <c r="L161" s="21"/>
      <c r="M161" s="21"/>
      <c r="N161" s="21"/>
      <c r="O161" s="21"/>
      <c r="P161" s="21"/>
      <c r="Q161" s="21"/>
      <c r="R161" s="21"/>
      <c r="S161" s="21"/>
      <c r="T161" s="21"/>
      <c r="U161" s="21"/>
      <c r="V161" s="21"/>
      <c r="W161" s="21"/>
    </row>
  </sheetData>
  <mergeCells count="1">
    <mergeCell ref="B14:B15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3</vt:i4>
      </vt:variant>
    </vt:vector>
  </HeadingPairs>
  <TitlesOfParts>
    <vt:vector size="6" baseType="lpstr">
      <vt:lpstr>FINAL</vt:lpstr>
      <vt:lpstr>Sheet1 (2)</vt:lpstr>
      <vt:lpstr>Sheet1 (3)</vt:lpstr>
      <vt:lpstr>FINAL!Print_Area</vt:lpstr>
      <vt:lpstr>'Sheet1 (2)'!Print_Area</vt:lpstr>
      <vt:lpstr>FINAL!Print_Titles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Shahin Shaikh</cp:lastModifiedBy>
  <cp:lastPrinted>2024-11-17T13:02:59Z</cp:lastPrinted>
  <dcterms:created xsi:type="dcterms:W3CDTF">2022-06-10T14:11:52Z</dcterms:created>
  <dcterms:modified xsi:type="dcterms:W3CDTF">2025-06-03T12:09:24Z</dcterms:modified>
</cp:coreProperties>
</file>