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Sarvodaya Enterprises\"/>
    </mc:Choice>
  </mc:AlternateContent>
  <xr:revisionPtr revIDLastSave="0" documentId="13_ncr:1_{B1CCDAE6-370E-4794-9A1B-CAF9FD8EAA52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definedNames>
    <definedName name="_xlnm.Print_Area" localSheetId="0">Sheet1!$A$1:$X$46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L12" i="1" s="1"/>
  <c r="G11" i="1"/>
  <c r="J11" i="1" s="1"/>
  <c r="G10" i="1"/>
  <c r="J10" i="1" s="1"/>
  <c r="T20" i="1"/>
  <c r="W22" i="1"/>
  <c r="I12" i="1" l="1"/>
  <c r="P12" i="1" s="1"/>
  <c r="K11" i="1"/>
  <c r="H11" i="1"/>
  <c r="N11" i="1" s="1"/>
  <c r="L11" i="1"/>
  <c r="K10" i="1"/>
  <c r="H10" i="1"/>
  <c r="N10" i="1" s="1"/>
  <c r="E13" i="1" s="1"/>
  <c r="G13" i="1" s="1"/>
  <c r="L13" i="1" s="1"/>
  <c r="L10" i="1"/>
  <c r="W28" i="1"/>
  <c r="W16" i="1"/>
  <c r="W17" i="1"/>
  <c r="W18" i="1"/>
  <c r="W19" i="1"/>
  <c r="W20" i="1"/>
  <c r="W21" i="1"/>
  <c r="G19" i="1"/>
  <c r="L19" i="1" s="1"/>
  <c r="Q29" i="1"/>
  <c r="Q25" i="1"/>
  <c r="Q23" i="1"/>
  <c r="Q14" i="1"/>
  <c r="Q7" i="1"/>
  <c r="W27" i="1"/>
  <c r="G27" i="1"/>
  <c r="I27" i="1" s="1"/>
  <c r="P27" i="1" s="1"/>
  <c r="I10" i="1" l="1"/>
  <c r="I13" i="1"/>
  <c r="P13" i="1" s="1"/>
  <c r="P10" i="1"/>
  <c r="I11" i="1"/>
  <c r="P11" i="1" s="1"/>
  <c r="K19" i="1"/>
  <c r="J19" i="1"/>
  <c r="M19" i="1"/>
  <c r="H19" i="1"/>
  <c r="N19" i="1" s="1"/>
  <c r="E20" i="1" s="1"/>
  <c r="G20" i="1" s="1"/>
  <c r="I20" i="1" s="1"/>
  <c r="P20" i="1" s="1"/>
  <c r="G18" i="1"/>
  <c r="I18" i="1" s="1"/>
  <c r="P18" i="1" s="1"/>
  <c r="I19" i="1" l="1"/>
  <c r="P19" i="1" s="1"/>
  <c r="W9" i="1"/>
  <c r="T15" i="1" l="1"/>
  <c r="T26" i="1" l="1"/>
  <c r="F26" i="1"/>
  <c r="G26" i="1" s="1"/>
  <c r="L26" i="1" s="1"/>
  <c r="M26" i="1" l="1"/>
  <c r="H26" i="1"/>
  <c r="N26" i="1" s="1"/>
  <c r="K26" i="1"/>
  <c r="J26" i="1"/>
  <c r="G9" i="1"/>
  <c r="L9" i="1" s="1"/>
  <c r="I26" i="1" l="1"/>
  <c r="P26" i="1" s="1"/>
  <c r="I9" i="1"/>
  <c r="P9" i="1" s="1"/>
  <c r="F17" i="1"/>
  <c r="G17" i="1" s="1"/>
  <c r="L17" i="1" s="1"/>
  <c r="K17" i="1" l="1"/>
  <c r="J17" i="1"/>
  <c r="M17" i="1"/>
  <c r="H17" i="1"/>
  <c r="N17" i="1" s="1"/>
  <c r="T8" i="1"/>
  <c r="W8" i="1" s="1"/>
  <c r="G8" i="1"/>
  <c r="L8" i="1" l="1"/>
  <c r="K8" i="1"/>
  <c r="I17" i="1"/>
  <c r="P17" i="1" s="1"/>
  <c r="J8" i="1"/>
  <c r="H8" i="1"/>
  <c r="N8" i="1" s="1"/>
  <c r="I8" i="1" l="1"/>
  <c r="P8" i="1" s="1"/>
  <c r="G14" i="1" l="1"/>
  <c r="H14" i="1" s="1"/>
  <c r="G23" i="1"/>
  <c r="M23" i="1" s="1"/>
  <c r="G15" i="1"/>
  <c r="H15" i="1" l="1"/>
  <c r="L15" i="1"/>
  <c r="H23" i="1"/>
  <c r="J14" i="1"/>
  <c r="L14" i="1"/>
  <c r="K14" i="1"/>
  <c r="M14" i="1"/>
  <c r="K15" i="1"/>
  <c r="J15" i="1"/>
  <c r="M15" i="1"/>
  <c r="J23" i="1"/>
  <c r="K23" i="1"/>
  <c r="L23" i="1"/>
  <c r="N14" i="1" l="1"/>
  <c r="I14" i="1"/>
  <c r="P14" i="1" l="1"/>
  <c r="N15" i="1"/>
  <c r="I15" i="1"/>
  <c r="P15" i="1" l="1"/>
  <c r="N23" i="1"/>
  <c r="I23" i="1"/>
  <c r="P23" i="1" s="1"/>
</calcChain>
</file>

<file path=xl/sharedStrings.xml><?xml version="1.0" encoding="utf-8"?>
<sst xmlns="http://schemas.openxmlformats.org/spreadsheetml/2006/main" count="73" uniqueCount="64">
  <si>
    <t>Amount</t>
  </si>
  <si>
    <t>PAYMENT NOTE No.</t>
  </si>
  <si>
    <t>UTR</t>
  </si>
  <si>
    <t>SD (5%)</t>
  </si>
  <si>
    <t>Advance paid</t>
  </si>
  <si>
    <t>03-07-2023 IFT/IFT23184234210/RIUP23/997/SARVODAYA ENTERPRIS ₹ 4,95,000.00</t>
  </si>
  <si>
    <t>14-06-2023 IFT/IFT23165032174/RIUP23/655/SARVODAYA ENTERPRIS ₹ 2,97,000.00</t>
  </si>
  <si>
    <t>30-06-2023 IFT/IFT23181234240/RIUP23/962/SARVODAYA ENTERPRIS 148500.00</t>
  </si>
  <si>
    <t>Sarvodaya Enterprises</t>
  </si>
  <si>
    <t>GST release note</t>
  </si>
  <si>
    <t>Rettanagala Village OHT Work</t>
  </si>
  <si>
    <t>RIUP23/997</t>
  </si>
  <si>
    <t xml:space="preserve"> BIHARI VILLAGE Pipe line work</t>
  </si>
  <si>
    <t>Hold Amount</t>
  </si>
  <si>
    <t>RIUP23/655</t>
  </si>
  <si>
    <t>RIUP23/1205</t>
  </si>
  <si>
    <t>25-07-2023 IFT/IFT23206056301/RIUP23/1205/SARVODAYA ENTERPRI 126501.00</t>
  </si>
  <si>
    <t>GST Release Note</t>
  </si>
  <si>
    <t>Madpur Village Pipe laying /work</t>
  </si>
  <si>
    <t>RIUP23/962</t>
  </si>
  <si>
    <t>RIUP23/1909</t>
  </si>
  <si>
    <t>08-09-2023 IFT/IFT23251034858/RIUP23/1909/SARVODAYA ENTERPRI 459954.00</t>
  </si>
  <si>
    <t>RIUP23/2031</t>
  </si>
  <si>
    <t>15-09-2023 IFT/IFT23258018934/RIUP23/2031/SARVODAYA ENTERPRI ₹ 97,569.00</t>
  </si>
  <si>
    <t>RIUP23/2032</t>
  </si>
  <si>
    <t>15-09-2023 IFT/IFT23258027568/RIUP23/2032/SARVODAYA ENTERPRI 66825.00</t>
  </si>
  <si>
    <t>GST Release note</t>
  </si>
  <si>
    <t>RIUP23/1998</t>
  </si>
  <si>
    <t>13-09-2023 IFT/IFT23256036659/RIUP23/1998/SARVODAYA ENTERPRI 125726.00</t>
  </si>
  <si>
    <t xml:space="preserve">06-12-2023 IFT/IFT23340066367/RIUP23/3442/SARVODAYA ENTERPRI 41060.00 </t>
  </si>
  <si>
    <t>RIUP23/3442</t>
  </si>
  <si>
    <t>26-10-2023 IFT/IFT23299016807/RIUP23/2764/SARVODAYA ENTERPRI 122957.00</t>
  </si>
  <si>
    <t>10-11-2023 IFT/IFT23314061989/RIUP23/3228/SARVODAYA ENTERPRI 99000.00</t>
  </si>
  <si>
    <t>RIUP23/2764</t>
  </si>
  <si>
    <t>RIUP23/3228</t>
  </si>
  <si>
    <t>26-10-2023 IFT/IFT23299016806/RIUP23/2763/SARVODAYA ENTERPRI 86670.00</t>
  </si>
  <si>
    <t>RIUP23/2763</t>
  </si>
  <si>
    <t>22-12-2023 IFT/IFT23356043570/RIUP23/3785/SARVODAYA ENTERPRI 45028.00</t>
  </si>
  <si>
    <r>
      <t xml:space="preserve">05-07-2023 IFT/IFT23186053132/RIUP23/1011/SARVODAYA ENTERPRI ₹ 4,95,000.00 </t>
    </r>
    <r>
      <rPr>
        <sz val="11"/>
        <color rgb="FFFF0000"/>
        <rFont val="Calibri"/>
        <family val="2"/>
        <scheme val="minor"/>
      </rPr>
      <t>( 58205 )</t>
    </r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</si>
  <si>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</si>
  <si>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</si>
  <si>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</si>
  <si>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</si>
  <si>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</si>
  <si>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</si>
  <si>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</si>
  <si>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</si>
  <si>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</si>
  <si>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</si>
  <si>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</si>
  <si>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</si>
  <si>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</si>
  <si>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</si>
  <si>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</si>
  <si>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</si>
  <si>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</si>
  <si>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</si>
  <si>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</si>
  <si>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</si>
  <si>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</si>
  <si>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</si>
  <si>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</si>
  <si>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Bihari Village Pipeline work  </t>
  </si>
  <si>
    <t xml:space="preserve"> VILLAGE MAHRAIPUR- BLOCK- PURKAZI CONSTRUCTION OF OVERHEAD TANK-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</si>
</sst>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3" fillId="2" borderId="10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horizontal="right"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9" fillId="2" borderId="11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12" xfId="1" applyNumberFormat="1" applyFont="1" applyFill="1" applyBorder="1" applyAlignment="1">
      <alignment horizontal="center" vertical="center"/>
    </xf>
    <xf numFmtId="43" fontId="7" fillId="2" borderId="22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23" xfId="1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0" fillId="0" borderId="5" xfId="0" applyFont="1" applyBorder="1"/>
    <xf numFmtId="0" fontId="10" fillId="5" borderId="5" xfId="0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11" fillId="0" borderId="5" xfId="0" applyFont="1" applyBorder="1"/>
    <xf numFmtId="43" fontId="3" fillId="2" borderId="5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10" fillId="5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15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V46"/>
  <sheetViews>
    <sheetView tabSelected="1" zoomScale="82" zoomScaleNormal="82" zoomScaleSheetLayoutView="85" workbookViewId="0">
      <selection activeCell="A27" sqref="A27:A28"/>
    </sheetView>
  </sheetViews>
  <sheetFormatPr defaultColWidth="9" defaultRowHeight="30" customHeight="1" x14ac:dyDescent="0.3"/>
  <cols>
    <col min="1" max="1" width="9" style="44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21" customWidth="1"/>
    <col min="9" max="9" width="12.88671875" style="21" bestFit="1" customWidth="1"/>
    <col min="10" max="10" width="10.6640625" style="3" bestFit="1" customWidth="1"/>
    <col min="11" max="11" width="14.33203125" style="3" customWidth="1"/>
    <col min="12" max="12" width="14.44140625" style="3" customWidth="1"/>
    <col min="13" max="13" width="13" style="3" customWidth="1"/>
    <col min="14" max="16" width="14.88671875" style="3" customWidth="1"/>
    <col min="17" max="17" width="9.33203125" style="3" bestFit="1" customWidth="1"/>
    <col min="18" max="18" width="21.6640625" style="3" bestFit="1" customWidth="1"/>
    <col min="19" max="19" width="12.6640625" style="3" bestFit="1" customWidth="1"/>
    <col min="20" max="20" width="14.5546875" style="3" bestFit="1" customWidth="1"/>
    <col min="21" max="22" width="14.5546875" style="3" customWidth="1"/>
    <col min="23" max="23" width="19.6640625" style="3" bestFit="1" customWidth="1"/>
    <col min="24" max="24" width="84.109375" style="3" bestFit="1" customWidth="1"/>
    <col min="25" max="16384" width="9" style="3"/>
  </cols>
  <sheetData>
    <row r="1" spans="1:100" ht="30" customHeight="1" x14ac:dyDescent="0.3">
      <c r="A1" s="42" t="s">
        <v>39</v>
      </c>
      <c r="B1" s="46" t="s">
        <v>8</v>
      </c>
      <c r="C1" s="44"/>
      <c r="D1" s="44"/>
      <c r="E1" s="47"/>
      <c r="F1" s="47"/>
      <c r="G1" s="47"/>
      <c r="H1" s="48"/>
      <c r="I1" s="48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100" ht="30" customHeight="1" x14ac:dyDescent="0.3">
      <c r="A2" s="42" t="s">
        <v>40</v>
      </c>
      <c r="B2" s="49" t="s">
        <v>43</v>
      </c>
      <c r="C2" s="46"/>
      <c r="D2" s="46"/>
      <c r="E2" s="44"/>
      <c r="F2" s="44"/>
      <c r="G2" s="50"/>
      <c r="H2" s="48"/>
      <c r="I2" s="50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44"/>
      <c r="X2" s="44"/>
    </row>
    <row r="3" spans="1:100" ht="30" customHeight="1" x14ac:dyDescent="0.3">
      <c r="A3" s="42" t="s">
        <v>41</v>
      </c>
      <c r="B3" s="49" t="s">
        <v>44</v>
      </c>
      <c r="C3" s="46"/>
      <c r="D3" s="46"/>
      <c r="E3" s="44"/>
      <c r="F3" s="44"/>
      <c r="G3" s="50"/>
      <c r="H3" s="48"/>
      <c r="I3" s="50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44"/>
      <c r="X3" s="44"/>
    </row>
    <row r="4" spans="1:100" ht="30" customHeight="1" x14ac:dyDescent="0.3">
      <c r="A4" s="42" t="s">
        <v>42</v>
      </c>
      <c r="B4" s="49" t="s">
        <v>44</v>
      </c>
      <c r="C4" s="51"/>
      <c r="D4" s="51"/>
      <c r="E4" s="51"/>
      <c r="F4" s="51"/>
      <c r="G4" s="51"/>
      <c r="H4" s="10"/>
      <c r="I4" s="10"/>
      <c r="J4" s="51"/>
      <c r="K4" s="51"/>
      <c r="L4" s="51"/>
      <c r="M4" s="51"/>
      <c r="N4" s="44"/>
      <c r="O4" s="44"/>
      <c r="P4" s="44"/>
      <c r="Q4" s="44"/>
      <c r="R4" s="51"/>
      <c r="S4" s="52"/>
      <c r="T4" s="52"/>
      <c r="U4" s="52"/>
      <c r="V4" s="52"/>
      <c r="W4" s="52"/>
      <c r="X4" s="52"/>
    </row>
    <row r="5" spans="1:100" ht="30" customHeight="1" x14ac:dyDescent="0.3">
      <c r="A5" s="43" t="s">
        <v>45</v>
      </c>
      <c r="B5" s="53" t="s">
        <v>46</v>
      </c>
      <c r="C5" s="54" t="s">
        <v>47</v>
      </c>
      <c r="D5" s="54" t="s">
        <v>48</v>
      </c>
      <c r="E5" s="53" t="s">
        <v>49</v>
      </c>
      <c r="F5" s="53" t="s">
        <v>50</v>
      </c>
      <c r="G5" s="54" t="s">
        <v>51</v>
      </c>
      <c r="H5" s="55" t="s">
        <v>52</v>
      </c>
      <c r="I5" s="54" t="s">
        <v>0</v>
      </c>
      <c r="J5" s="53" t="s">
        <v>53</v>
      </c>
      <c r="K5" s="53" t="s">
        <v>54</v>
      </c>
      <c r="L5" s="53" t="s">
        <v>55</v>
      </c>
      <c r="M5" s="53" t="s">
        <v>56</v>
      </c>
      <c r="N5" s="53" t="s">
        <v>57</v>
      </c>
      <c r="O5" s="56" t="s">
        <v>13</v>
      </c>
      <c r="P5" s="53" t="s">
        <v>58</v>
      </c>
      <c r="Q5" s="56"/>
      <c r="R5" s="56" t="s">
        <v>1</v>
      </c>
      <c r="S5" s="53" t="s">
        <v>59</v>
      </c>
      <c r="T5" s="53" t="s">
        <v>60</v>
      </c>
      <c r="U5" s="56" t="s">
        <v>3</v>
      </c>
      <c r="V5" s="56" t="s">
        <v>4</v>
      </c>
      <c r="W5" s="53" t="s">
        <v>61</v>
      </c>
      <c r="X5" s="56" t="s">
        <v>2</v>
      </c>
    </row>
    <row r="6" spans="1:100" ht="30" customHeight="1" x14ac:dyDescent="0.3">
      <c r="B6" s="10"/>
      <c r="C6" s="10"/>
      <c r="D6" s="10"/>
      <c r="E6" s="10"/>
      <c r="F6" s="10"/>
      <c r="G6" s="10"/>
      <c r="H6" s="57">
        <v>0.18</v>
      </c>
      <c r="I6" s="10"/>
      <c r="J6" s="57">
        <v>0.01</v>
      </c>
      <c r="K6" s="57">
        <v>0.05</v>
      </c>
      <c r="L6" s="57">
        <v>0</v>
      </c>
      <c r="M6" s="57">
        <v>0.1</v>
      </c>
      <c r="N6" s="57">
        <v>0.18</v>
      </c>
      <c r="O6" s="57"/>
      <c r="P6" s="10"/>
      <c r="Q6" s="56"/>
      <c r="R6" s="10"/>
      <c r="S6" s="10"/>
      <c r="T6" s="57">
        <v>0.01</v>
      </c>
      <c r="U6" s="57">
        <v>0.05</v>
      </c>
      <c r="V6" s="10"/>
      <c r="W6" s="10"/>
      <c r="X6" s="10"/>
    </row>
    <row r="7" spans="1:100" s="25" customFormat="1" ht="30" customHeight="1" x14ac:dyDescent="0.3">
      <c r="A7" s="45"/>
      <c r="B7" s="26"/>
      <c r="C7" s="26"/>
      <c r="D7" s="26"/>
      <c r="E7" s="26"/>
      <c r="F7" s="26"/>
      <c r="G7" s="26"/>
      <c r="H7" s="58"/>
      <c r="I7" s="26"/>
      <c r="J7" s="58"/>
      <c r="K7" s="58"/>
      <c r="L7" s="58"/>
      <c r="M7" s="58"/>
      <c r="N7" s="58"/>
      <c r="O7" s="58"/>
      <c r="P7" s="26"/>
      <c r="Q7" s="59">
        <f>A8</f>
        <v>58204</v>
      </c>
      <c r="R7" s="26"/>
      <c r="S7" s="26"/>
      <c r="T7" s="58"/>
      <c r="U7" s="58"/>
      <c r="V7" s="26"/>
      <c r="W7" s="26"/>
      <c r="X7" s="26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</row>
    <row r="8" spans="1:100" ht="30" customHeight="1" x14ac:dyDescent="0.3">
      <c r="A8" s="44">
        <v>58204</v>
      </c>
      <c r="B8" s="60" t="s">
        <v>10</v>
      </c>
      <c r="C8" s="61">
        <v>45143</v>
      </c>
      <c r="D8" s="62">
        <v>2</v>
      </c>
      <c r="E8" s="10">
        <v>371250</v>
      </c>
      <c r="F8" s="10">
        <v>0</v>
      </c>
      <c r="G8" s="10">
        <f>ROUND(E8-F8,)</f>
        <v>371250</v>
      </c>
      <c r="H8" s="10">
        <f>ROUND(G8*$H$6,0)</f>
        <v>66825</v>
      </c>
      <c r="I8" s="10">
        <f>G8+H8</f>
        <v>438075</v>
      </c>
      <c r="J8" s="10">
        <f>ROUND(G8*$J$6,)</f>
        <v>3713</v>
      </c>
      <c r="K8" s="10">
        <f>ROUND(G8*$K$6,)</f>
        <v>18563</v>
      </c>
      <c r="L8" s="10">
        <f>ROUND(G8*$L$6,)</f>
        <v>0</v>
      </c>
      <c r="M8" s="10">
        <v>0</v>
      </c>
      <c r="N8" s="10">
        <f>H8</f>
        <v>66825</v>
      </c>
      <c r="O8" s="10"/>
      <c r="P8" s="10">
        <f t="shared" ref="P8:P13" si="0">ROUND(I8-SUM(J8:N8),0)</f>
        <v>348974</v>
      </c>
      <c r="Q8" s="56"/>
      <c r="R8" s="10" t="s">
        <v>11</v>
      </c>
      <c r="S8" s="10">
        <v>500000</v>
      </c>
      <c r="T8" s="10">
        <f>S8*T6</f>
        <v>5000</v>
      </c>
      <c r="U8" s="10">
        <v>0</v>
      </c>
      <c r="V8" s="10">
        <v>0</v>
      </c>
      <c r="W8" s="10">
        <f>S8-T8</f>
        <v>495000</v>
      </c>
      <c r="X8" s="47" t="s">
        <v>5</v>
      </c>
    </row>
    <row r="9" spans="1:100" ht="30" customHeight="1" x14ac:dyDescent="0.3">
      <c r="A9" s="44">
        <v>58204</v>
      </c>
      <c r="B9" s="60" t="s">
        <v>17</v>
      </c>
      <c r="C9" s="61">
        <v>45173</v>
      </c>
      <c r="D9" s="62">
        <v>2</v>
      </c>
      <c r="E9" s="10">
        <v>66825</v>
      </c>
      <c r="F9" s="10"/>
      <c r="G9" s="10">
        <f t="shared" ref="G9" si="1">ROUND(E9-F9,)</f>
        <v>66825</v>
      </c>
      <c r="H9" s="10">
        <v>0</v>
      </c>
      <c r="I9" s="10">
        <f t="shared" ref="I9" si="2">G9+H9</f>
        <v>66825</v>
      </c>
      <c r="J9" s="10">
        <v>0</v>
      </c>
      <c r="K9" s="10">
        <v>0</v>
      </c>
      <c r="L9" s="10">
        <f t="shared" ref="L9" si="3">ROUND(G9*$L$6,)</f>
        <v>0</v>
      </c>
      <c r="M9" s="10">
        <v>0</v>
      </c>
      <c r="N9" s="10">
        <v>0</v>
      </c>
      <c r="O9" s="44"/>
      <c r="P9" s="10">
        <f t="shared" si="0"/>
        <v>66825</v>
      </c>
      <c r="Q9" s="56"/>
      <c r="R9" s="10" t="s">
        <v>24</v>
      </c>
      <c r="S9" s="10">
        <v>66825</v>
      </c>
      <c r="T9" s="10">
        <v>0</v>
      </c>
      <c r="U9" s="10">
        <v>0</v>
      </c>
      <c r="V9" s="10">
        <v>0</v>
      </c>
      <c r="W9" s="10">
        <f>S9-T9</f>
        <v>66825</v>
      </c>
      <c r="X9" s="47" t="s">
        <v>25</v>
      </c>
    </row>
    <row r="10" spans="1:100" ht="30" customHeight="1" x14ac:dyDescent="0.3">
      <c r="A10" s="44">
        <v>58204</v>
      </c>
      <c r="B10" s="60" t="s">
        <v>10</v>
      </c>
      <c r="C10" s="61">
        <v>45467</v>
      </c>
      <c r="D10" s="62">
        <v>1</v>
      </c>
      <c r="E10" s="10">
        <v>371250</v>
      </c>
      <c r="F10" s="10">
        <v>37500</v>
      </c>
      <c r="G10" s="10">
        <f>ROUND(E10-F10,)</f>
        <v>333750</v>
      </c>
      <c r="H10" s="10">
        <f>ROUND(G10*$H$6,0)</f>
        <v>60075</v>
      </c>
      <c r="I10" s="10">
        <f>G10+H10</f>
        <v>393825</v>
      </c>
      <c r="J10" s="10">
        <f>ROUND(G10*$J$6,)</f>
        <v>3338</v>
      </c>
      <c r="K10" s="10">
        <f>ROUND(G10*$K$6,)</f>
        <v>16688</v>
      </c>
      <c r="L10" s="10">
        <f>ROUND(G10*$L$6,)</f>
        <v>0</v>
      </c>
      <c r="M10" s="10">
        <v>0</v>
      </c>
      <c r="N10" s="10">
        <f>H10</f>
        <v>60075</v>
      </c>
      <c r="O10" s="10"/>
      <c r="P10" s="10">
        <f t="shared" si="0"/>
        <v>313724</v>
      </c>
      <c r="Q10" s="56"/>
      <c r="R10" s="10"/>
      <c r="S10" s="10"/>
      <c r="T10" s="10"/>
      <c r="U10" s="10"/>
      <c r="V10" s="10"/>
      <c r="W10" s="10">
        <v>495000</v>
      </c>
      <c r="X10" s="47" t="s">
        <v>38</v>
      </c>
    </row>
    <row r="11" spans="1:100" ht="30" customHeight="1" x14ac:dyDescent="0.3">
      <c r="A11" s="44">
        <v>58204</v>
      </c>
      <c r="B11" s="60" t="s">
        <v>10</v>
      </c>
      <c r="C11" s="61">
        <v>45484</v>
      </c>
      <c r="D11" s="62">
        <v>2</v>
      </c>
      <c r="E11" s="10">
        <v>371250</v>
      </c>
      <c r="F11" s="10">
        <v>0</v>
      </c>
      <c r="G11" s="10">
        <f>ROUND(E11-F11,)</f>
        <v>371250</v>
      </c>
      <c r="H11" s="10">
        <f>ROUND(G11*$H$6,0)</f>
        <v>66825</v>
      </c>
      <c r="I11" s="10">
        <f>G11+H11</f>
        <v>438075</v>
      </c>
      <c r="J11" s="10">
        <f>ROUND(G11*$J$6,)</f>
        <v>3713</v>
      </c>
      <c r="K11" s="10">
        <f>ROUND(G11*$K$6,)</f>
        <v>18563</v>
      </c>
      <c r="L11" s="10">
        <f>ROUND(G11*$L$6,)</f>
        <v>0</v>
      </c>
      <c r="M11" s="10">
        <v>0</v>
      </c>
      <c r="N11" s="10">
        <f>H11</f>
        <v>66825</v>
      </c>
      <c r="O11" s="10"/>
      <c r="P11" s="10">
        <f t="shared" si="0"/>
        <v>348974</v>
      </c>
      <c r="Q11" s="56"/>
      <c r="R11" s="10"/>
      <c r="S11" s="10"/>
      <c r="T11" s="10"/>
      <c r="U11" s="10"/>
      <c r="V11" s="10"/>
      <c r="W11" s="10"/>
      <c r="X11" s="47"/>
    </row>
    <row r="12" spans="1:100" ht="30" customHeight="1" x14ac:dyDescent="0.3">
      <c r="A12" s="44">
        <v>58204</v>
      </c>
      <c r="B12" s="60" t="s">
        <v>17</v>
      </c>
      <c r="C12" s="61"/>
      <c r="D12" s="62">
        <v>2</v>
      </c>
      <c r="E12" s="10">
        <v>66825</v>
      </c>
      <c r="F12" s="10"/>
      <c r="G12" s="10">
        <f t="shared" ref="G12" si="4">ROUND(E12-F12,)</f>
        <v>66825</v>
      </c>
      <c r="H12" s="10">
        <v>0</v>
      </c>
      <c r="I12" s="10">
        <f t="shared" ref="I12" si="5">G12+H12</f>
        <v>66825</v>
      </c>
      <c r="J12" s="10">
        <v>0</v>
      </c>
      <c r="K12" s="10">
        <v>0</v>
      </c>
      <c r="L12" s="10">
        <f t="shared" ref="L12" si="6">ROUND(G12*$L$6,)</f>
        <v>0</v>
      </c>
      <c r="M12" s="10">
        <v>0</v>
      </c>
      <c r="N12" s="10">
        <v>0</v>
      </c>
      <c r="O12" s="44"/>
      <c r="P12" s="10">
        <f t="shared" si="0"/>
        <v>66825</v>
      </c>
      <c r="Q12" s="56"/>
      <c r="R12" s="10"/>
      <c r="S12" s="10"/>
      <c r="T12" s="10"/>
      <c r="U12" s="10"/>
      <c r="V12" s="10"/>
      <c r="W12" s="10"/>
      <c r="X12" s="47"/>
    </row>
    <row r="13" spans="1:100" ht="30" customHeight="1" x14ac:dyDescent="0.3">
      <c r="A13" s="44">
        <v>58204</v>
      </c>
      <c r="B13" s="60" t="s">
        <v>17</v>
      </c>
      <c r="C13" s="61"/>
      <c r="D13" s="62">
        <v>1</v>
      </c>
      <c r="E13" s="10">
        <f>N10</f>
        <v>60075</v>
      </c>
      <c r="F13" s="10"/>
      <c r="G13" s="10">
        <f t="shared" ref="G13" si="7">ROUND(E13-F13,)</f>
        <v>60075</v>
      </c>
      <c r="H13" s="10">
        <v>0</v>
      </c>
      <c r="I13" s="10">
        <f t="shared" ref="I13" si="8">G13+H13</f>
        <v>60075</v>
      </c>
      <c r="J13" s="10">
        <v>0</v>
      </c>
      <c r="K13" s="10">
        <v>0</v>
      </c>
      <c r="L13" s="10">
        <f t="shared" ref="L13" si="9">ROUND(G13*$L$6,)</f>
        <v>0</v>
      </c>
      <c r="M13" s="10">
        <v>0</v>
      </c>
      <c r="N13" s="10">
        <v>0</v>
      </c>
      <c r="O13" s="44"/>
      <c r="P13" s="10">
        <f t="shared" si="0"/>
        <v>60075</v>
      </c>
      <c r="Q13" s="56"/>
      <c r="R13" s="10"/>
      <c r="S13" s="10"/>
      <c r="T13" s="10"/>
      <c r="U13" s="10"/>
      <c r="V13" s="10"/>
      <c r="W13" s="10"/>
      <c r="X13" s="47"/>
    </row>
    <row r="14" spans="1:100" s="25" customFormat="1" ht="30" customHeight="1" x14ac:dyDescent="0.3">
      <c r="A14" s="45"/>
      <c r="B14" s="63"/>
      <c r="C14" s="64"/>
      <c r="D14" s="65"/>
      <c r="E14" s="26"/>
      <c r="F14" s="26"/>
      <c r="G14" s="26">
        <f t="shared" ref="G14:G23" si="10">ROUND(E14-F14,)</f>
        <v>0</v>
      </c>
      <c r="H14" s="26">
        <f t="shared" ref="H14:H23" si="11">ROUND(G14*$H$6,0)</f>
        <v>0</v>
      </c>
      <c r="I14" s="26">
        <f t="shared" ref="I14:I23" si="12">G14+H14</f>
        <v>0</v>
      </c>
      <c r="J14" s="26">
        <f t="shared" ref="J14:J23" si="13">ROUND(G14*$J$6,)</f>
        <v>0</v>
      </c>
      <c r="K14" s="26">
        <f t="shared" ref="K14:K23" si="14">ROUND(G14*$K$6,)</f>
        <v>0</v>
      </c>
      <c r="L14" s="26">
        <f t="shared" ref="L14:L23" si="15">ROUND(G14*$L$6,)</f>
        <v>0</v>
      </c>
      <c r="M14" s="26">
        <f t="shared" ref="M14:M23" si="16">ROUND(G14*$M$6,)</f>
        <v>0</v>
      </c>
      <c r="N14" s="26">
        <f t="shared" ref="N14:N23" si="17">H14</f>
        <v>0</v>
      </c>
      <c r="O14" s="26"/>
      <c r="P14" s="26">
        <f t="shared" ref="P14:P23" si="18">ROUND(I14-SUM(J14:N14),0)</f>
        <v>0</v>
      </c>
      <c r="Q14" s="59">
        <f>A15</f>
        <v>57543</v>
      </c>
      <c r="R14" s="26"/>
      <c r="S14" s="26"/>
      <c r="T14" s="26"/>
      <c r="U14" s="26"/>
      <c r="V14" s="26"/>
      <c r="W14" s="26"/>
      <c r="X14" s="45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</row>
    <row r="15" spans="1:100" ht="30" customHeight="1" x14ac:dyDescent="0.3">
      <c r="A15" s="44">
        <v>57543</v>
      </c>
      <c r="B15" s="60" t="s">
        <v>62</v>
      </c>
      <c r="C15" s="66">
        <v>45125</v>
      </c>
      <c r="D15" s="62">
        <v>1</v>
      </c>
      <c r="E15" s="10">
        <v>542048</v>
      </c>
      <c r="F15" s="10"/>
      <c r="G15" s="10">
        <f t="shared" si="10"/>
        <v>542048</v>
      </c>
      <c r="H15" s="10">
        <f t="shared" si="11"/>
        <v>97569</v>
      </c>
      <c r="I15" s="10">
        <f t="shared" si="12"/>
        <v>639617</v>
      </c>
      <c r="J15" s="10">
        <f t="shared" si="13"/>
        <v>5420</v>
      </c>
      <c r="K15" s="10">
        <f t="shared" si="14"/>
        <v>27102</v>
      </c>
      <c r="L15" s="10">
        <f>+G15*5%</f>
        <v>27102.400000000001</v>
      </c>
      <c r="M15" s="10">
        <f t="shared" si="16"/>
        <v>54205</v>
      </c>
      <c r="N15" s="10">
        <f t="shared" si="17"/>
        <v>97569</v>
      </c>
      <c r="O15" s="10">
        <v>4718</v>
      </c>
      <c r="P15" s="10">
        <f>ROUND(I15-SUM(J15:O15),0)</f>
        <v>423501</v>
      </c>
      <c r="Q15" s="56"/>
      <c r="R15" s="10" t="s">
        <v>14</v>
      </c>
      <c r="S15" s="10">
        <v>300000</v>
      </c>
      <c r="T15" s="10">
        <f>S15*T14</f>
        <v>0</v>
      </c>
      <c r="U15" s="10">
        <v>0</v>
      </c>
      <c r="V15" s="10">
        <v>0</v>
      </c>
      <c r="W15" s="10">
        <v>297000</v>
      </c>
      <c r="X15" s="47" t="s">
        <v>6</v>
      </c>
    </row>
    <row r="16" spans="1:100" ht="30" customHeight="1" x14ac:dyDescent="0.3">
      <c r="A16" s="44">
        <v>57543</v>
      </c>
      <c r="B16" s="60" t="s">
        <v>9</v>
      </c>
      <c r="C16" s="66"/>
      <c r="D16" s="62">
        <v>1</v>
      </c>
      <c r="E16" s="10">
        <v>97569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>
        <v>97569</v>
      </c>
      <c r="Q16" s="56"/>
      <c r="R16" s="10" t="s">
        <v>15</v>
      </c>
      <c r="S16" s="10">
        <v>126501</v>
      </c>
      <c r="T16" s="10">
        <v>0</v>
      </c>
      <c r="U16" s="10">
        <v>0</v>
      </c>
      <c r="V16" s="10">
        <v>0</v>
      </c>
      <c r="W16" s="10">
        <f t="shared" ref="W16:W20" si="19">S16-T16</f>
        <v>126501</v>
      </c>
      <c r="X16" s="47" t="s">
        <v>16</v>
      </c>
    </row>
    <row r="17" spans="1:100" ht="30" customHeight="1" x14ac:dyDescent="0.3">
      <c r="A17" s="44">
        <v>57543</v>
      </c>
      <c r="B17" s="60" t="s">
        <v>12</v>
      </c>
      <c r="C17" s="61">
        <v>45174</v>
      </c>
      <c r="D17" s="62">
        <v>3</v>
      </c>
      <c r="E17" s="10">
        <v>702097</v>
      </c>
      <c r="F17" s="10">
        <f>950*20</f>
        <v>19000</v>
      </c>
      <c r="G17" s="10">
        <f t="shared" ref="G17:G18" si="20">ROUND(E17-F17,)</f>
        <v>683097</v>
      </c>
      <c r="H17" s="10">
        <f t="shared" ref="H17" si="21">ROUND(G17*$H$6,0)</f>
        <v>122957</v>
      </c>
      <c r="I17" s="10">
        <f t="shared" ref="I17:I18" si="22">G17+H17</f>
        <v>806054</v>
      </c>
      <c r="J17" s="10">
        <f t="shared" ref="J17" si="23">ROUND(G17*$J$6,)</f>
        <v>6831</v>
      </c>
      <c r="K17" s="10">
        <f t="shared" ref="K17" si="24">ROUND(G17*$K$6,)</f>
        <v>34155</v>
      </c>
      <c r="L17" s="10">
        <f>G17*5%</f>
        <v>34154.85</v>
      </c>
      <c r="M17" s="10">
        <f t="shared" ref="M17" si="25">ROUND(G17*$M$6,)</f>
        <v>68310</v>
      </c>
      <c r="N17" s="10">
        <f t="shared" ref="N17" si="26">H17</f>
        <v>122957</v>
      </c>
      <c r="O17" s="10">
        <v>79692</v>
      </c>
      <c r="P17" s="10">
        <f>ROUND(I17-SUM(J17:O17),0)</f>
        <v>459954</v>
      </c>
      <c r="Q17" s="44"/>
      <c r="R17" s="10" t="s">
        <v>20</v>
      </c>
      <c r="S17" s="10">
        <v>459954</v>
      </c>
      <c r="T17" s="10">
        <v>0</v>
      </c>
      <c r="U17" s="10">
        <v>0</v>
      </c>
      <c r="V17" s="10">
        <v>0</v>
      </c>
      <c r="W17" s="10">
        <f t="shared" si="19"/>
        <v>459954</v>
      </c>
      <c r="X17" s="47" t="s">
        <v>21</v>
      </c>
    </row>
    <row r="18" spans="1:100" ht="30" customHeight="1" x14ac:dyDescent="0.3">
      <c r="A18" s="44">
        <v>57543</v>
      </c>
      <c r="B18" s="60" t="s">
        <v>26</v>
      </c>
      <c r="C18" s="61">
        <v>45208</v>
      </c>
      <c r="D18" s="62">
        <v>3</v>
      </c>
      <c r="E18" s="10">
        <v>122957</v>
      </c>
      <c r="F18" s="10"/>
      <c r="G18" s="10">
        <f t="shared" si="20"/>
        <v>122957</v>
      </c>
      <c r="H18" s="10"/>
      <c r="I18" s="10">
        <f t="shared" si="22"/>
        <v>122957</v>
      </c>
      <c r="J18" s="10"/>
      <c r="K18" s="10"/>
      <c r="L18" s="10"/>
      <c r="M18" s="10"/>
      <c r="N18" s="10"/>
      <c r="O18" s="10"/>
      <c r="P18" s="10">
        <f>ROUND(I18-SUM(J18:O18),0)</f>
        <v>122957</v>
      </c>
      <c r="Q18" s="56"/>
      <c r="R18" s="10" t="s">
        <v>22</v>
      </c>
      <c r="S18" s="10">
        <v>97569</v>
      </c>
      <c r="T18" s="10"/>
      <c r="U18" s="10"/>
      <c r="V18" s="10"/>
      <c r="W18" s="10">
        <f t="shared" si="19"/>
        <v>97569</v>
      </c>
      <c r="X18" s="47" t="s">
        <v>23</v>
      </c>
    </row>
    <row r="19" spans="1:100" ht="30" customHeight="1" x14ac:dyDescent="0.3">
      <c r="A19" s="44">
        <v>57543</v>
      </c>
      <c r="B19" s="60" t="s">
        <v>12</v>
      </c>
      <c r="C19" s="61">
        <v>45236</v>
      </c>
      <c r="D19" s="62">
        <v>5</v>
      </c>
      <c r="E19" s="10">
        <v>250155</v>
      </c>
      <c r="F19" s="10">
        <v>0</v>
      </c>
      <c r="G19" s="10">
        <f t="shared" ref="G19:G20" si="27">ROUND(E19-F19,)</f>
        <v>250155</v>
      </c>
      <c r="H19" s="10">
        <f t="shared" ref="H19" si="28">ROUND(G19*$H$6,0)</f>
        <v>45028</v>
      </c>
      <c r="I19" s="10">
        <f t="shared" ref="I19:I20" si="29">G19+H19</f>
        <v>295183</v>
      </c>
      <c r="J19" s="10">
        <f t="shared" ref="J19" si="30">ROUND(G19*$J$6,)</f>
        <v>2502</v>
      </c>
      <c r="K19" s="10">
        <f t="shared" ref="K19" si="31">ROUND(G19*$K$6,)</f>
        <v>12508</v>
      </c>
      <c r="L19" s="10">
        <f>G19*10%</f>
        <v>25015.5</v>
      </c>
      <c r="M19" s="10">
        <f t="shared" ref="M19" si="32">ROUND(G19*$M$6,)</f>
        <v>25016</v>
      </c>
      <c r="N19" s="10">
        <f t="shared" ref="N19" si="33">H19</f>
        <v>45028</v>
      </c>
      <c r="O19" s="10">
        <v>45053</v>
      </c>
      <c r="P19" s="10">
        <f>ROUND(I19-SUM(J19:O19),0)</f>
        <v>140061</v>
      </c>
      <c r="Q19" s="56"/>
      <c r="R19" s="10" t="s">
        <v>33</v>
      </c>
      <c r="S19" s="10">
        <v>122957</v>
      </c>
      <c r="T19" s="10"/>
      <c r="U19" s="10"/>
      <c r="V19" s="10"/>
      <c r="W19" s="10">
        <f t="shared" si="19"/>
        <v>122957</v>
      </c>
      <c r="X19" s="47" t="s">
        <v>31</v>
      </c>
    </row>
    <row r="20" spans="1:100" ht="30" customHeight="1" x14ac:dyDescent="0.3">
      <c r="A20" s="44">
        <v>57543</v>
      </c>
      <c r="B20" s="60" t="s">
        <v>26</v>
      </c>
      <c r="C20" s="61"/>
      <c r="D20" s="62">
        <v>5</v>
      </c>
      <c r="E20" s="10">
        <f>N19</f>
        <v>45028</v>
      </c>
      <c r="F20" s="10"/>
      <c r="G20" s="10">
        <f t="shared" si="27"/>
        <v>45028</v>
      </c>
      <c r="H20" s="10"/>
      <c r="I20" s="10">
        <f t="shared" si="29"/>
        <v>45028</v>
      </c>
      <c r="J20" s="10"/>
      <c r="K20" s="10"/>
      <c r="L20" s="10"/>
      <c r="M20" s="10"/>
      <c r="N20" s="10"/>
      <c r="O20" s="10"/>
      <c r="P20" s="10">
        <f>ROUND(I20-SUM(J20:O20),0)</f>
        <v>45028</v>
      </c>
      <c r="Q20" s="56"/>
      <c r="R20" s="10" t="s">
        <v>34</v>
      </c>
      <c r="S20" s="10">
        <v>100000</v>
      </c>
      <c r="T20" s="10">
        <f>S20*1%</f>
        <v>1000</v>
      </c>
      <c r="U20" s="10"/>
      <c r="V20" s="10"/>
      <c r="W20" s="10">
        <f t="shared" si="19"/>
        <v>99000</v>
      </c>
      <c r="X20" s="47" t="s">
        <v>32</v>
      </c>
    </row>
    <row r="21" spans="1:100" ht="30" customHeight="1" x14ac:dyDescent="0.3">
      <c r="A21" s="44">
        <v>57543</v>
      </c>
      <c r="B21" s="60"/>
      <c r="C21" s="61"/>
      <c r="D21" s="61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56"/>
      <c r="R21" s="10" t="s">
        <v>30</v>
      </c>
      <c r="S21" s="10">
        <v>41060</v>
      </c>
      <c r="T21" s="10"/>
      <c r="U21" s="10"/>
      <c r="V21" s="10"/>
      <c r="W21" s="10">
        <f>S21-T21</f>
        <v>41060</v>
      </c>
      <c r="X21" s="47" t="s">
        <v>29</v>
      </c>
    </row>
    <row r="22" spans="1:100" ht="30" customHeight="1" x14ac:dyDescent="0.3">
      <c r="A22" s="44">
        <v>57543</v>
      </c>
      <c r="B22" s="60"/>
      <c r="C22" s="61"/>
      <c r="D22" s="6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56"/>
      <c r="R22" s="10" t="s">
        <v>30</v>
      </c>
      <c r="S22" s="10">
        <v>45028</v>
      </c>
      <c r="T22" s="10"/>
      <c r="U22" s="10"/>
      <c r="V22" s="10"/>
      <c r="W22" s="10">
        <f>S22-T22</f>
        <v>45028</v>
      </c>
      <c r="X22" s="47" t="s">
        <v>37</v>
      </c>
    </row>
    <row r="23" spans="1:100" s="25" customFormat="1" ht="30" customHeight="1" x14ac:dyDescent="0.3">
      <c r="A23" s="45"/>
      <c r="B23" s="26"/>
      <c r="C23" s="26"/>
      <c r="D23" s="26"/>
      <c r="E23" s="26"/>
      <c r="F23" s="26"/>
      <c r="G23" s="26">
        <f t="shared" si="10"/>
        <v>0</v>
      </c>
      <c r="H23" s="26">
        <f t="shared" si="11"/>
        <v>0</v>
      </c>
      <c r="I23" s="26">
        <f t="shared" si="12"/>
        <v>0</v>
      </c>
      <c r="J23" s="26">
        <f t="shared" si="13"/>
        <v>0</v>
      </c>
      <c r="K23" s="26">
        <f t="shared" si="14"/>
        <v>0</v>
      </c>
      <c r="L23" s="26">
        <f t="shared" si="15"/>
        <v>0</v>
      </c>
      <c r="M23" s="26">
        <f t="shared" si="16"/>
        <v>0</v>
      </c>
      <c r="N23" s="26">
        <f t="shared" si="17"/>
        <v>0</v>
      </c>
      <c r="O23" s="26"/>
      <c r="P23" s="26">
        <f t="shared" si="18"/>
        <v>0</v>
      </c>
      <c r="Q23" s="59">
        <f>A24</f>
        <v>58205</v>
      </c>
      <c r="R23" s="26"/>
      <c r="S23" s="26"/>
      <c r="T23" s="26"/>
      <c r="U23" s="26"/>
      <c r="V23" s="26"/>
      <c r="W23" s="26"/>
      <c r="X23" s="45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</row>
    <row r="24" spans="1:100" ht="39" customHeight="1" x14ac:dyDescent="0.3">
      <c r="A24" s="44">
        <v>58205</v>
      </c>
      <c r="B24" s="67" t="s">
        <v>63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56"/>
      <c r="R24" s="10"/>
      <c r="S24" s="10"/>
      <c r="T24" s="10"/>
      <c r="U24" s="10"/>
      <c r="V24" s="10"/>
      <c r="W24" s="10"/>
      <c r="X24" s="47"/>
    </row>
    <row r="25" spans="1:100" s="25" customFormat="1" ht="30" customHeight="1" x14ac:dyDescent="0.3">
      <c r="A25" s="45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59">
        <f>A26</f>
        <v>55822</v>
      </c>
      <c r="R25" s="26"/>
      <c r="S25" s="26"/>
      <c r="T25" s="26"/>
      <c r="U25" s="26"/>
      <c r="V25" s="26"/>
      <c r="W25" s="26"/>
      <c r="X25" s="45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</row>
    <row r="26" spans="1:100" ht="30" customHeight="1" x14ac:dyDescent="0.3">
      <c r="A26" s="44">
        <v>55822</v>
      </c>
      <c r="B26" s="60" t="s">
        <v>18</v>
      </c>
      <c r="C26" s="61">
        <v>45180</v>
      </c>
      <c r="D26" s="62">
        <v>4</v>
      </c>
      <c r="E26" s="10">
        <v>485858.5</v>
      </c>
      <c r="F26" s="10">
        <f>218*20</f>
        <v>4360</v>
      </c>
      <c r="G26" s="10">
        <f>ROUND(E26-F26,)</f>
        <v>481499</v>
      </c>
      <c r="H26" s="10">
        <f>ROUND(G26*$H$6,0)</f>
        <v>86670</v>
      </c>
      <c r="I26" s="10">
        <f>G26+H26</f>
        <v>568169</v>
      </c>
      <c r="J26" s="10">
        <f>ROUND(G26*$J$6,)</f>
        <v>4815</v>
      </c>
      <c r="K26" s="10">
        <f>ROUND(G26*$K$6,)</f>
        <v>24075</v>
      </c>
      <c r="L26" s="10">
        <f>G26*5%</f>
        <v>24074.95</v>
      </c>
      <c r="M26" s="10">
        <f>ROUND(G26*$M$6,)</f>
        <v>48150</v>
      </c>
      <c r="N26" s="10">
        <f>H26</f>
        <v>86670</v>
      </c>
      <c r="O26" s="10">
        <v>106158</v>
      </c>
      <c r="P26" s="10">
        <f>ROUND(I26-SUM(J26:O26),0)</f>
        <v>274226</v>
      </c>
      <c r="Q26" s="56"/>
      <c r="R26" s="10" t="s">
        <v>19</v>
      </c>
      <c r="S26" s="10">
        <v>150000</v>
      </c>
      <c r="T26" s="10">
        <f>S26*T25</f>
        <v>0</v>
      </c>
      <c r="U26" s="10">
        <v>0</v>
      </c>
      <c r="V26" s="10">
        <v>0</v>
      </c>
      <c r="W26" s="10">
        <v>148500</v>
      </c>
      <c r="X26" s="47" t="s">
        <v>7</v>
      </c>
    </row>
    <row r="27" spans="1:100" s="25" customFormat="1" ht="30" customHeight="1" x14ac:dyDescent="0.3">
      <c r="A27" s="44">
        <v>55822</v>
      </c>
      <c r="B27" s="60" t="s">
        <v>26</v>
      </c>
      <c r="C27" s="61">
        <v>45208</v>
      </c>
      <c r="D27" s="62">
        <v>4</v>
      </c>
      <c r="E27" s="10">
        <v>86670</v>
      </c>
      <c r="F27" s="10"/>
      <c r="G27" s="10">
        <f>ROUND(E27-F27,)</f>
        <v>86670</v>
      </c>
      <c r="H27" s="10"/>
      <c r="I27" s="10">
        <f>G27+H27</f>
        <v>86670</v>
      </c>
      <c r="J27" s="10"/>
      <c r="K27" s="10"/>
      <c r="L27" s="10"/>
      <c r="M27" s="10"/>
      <c r="N27" s="10"/>
      <c r="O27" s="10"/>
      <c r="P27" s="10">
        <f>ROUND(I27-SUM(J27:O27),0)</f>
        <v>86670</v>
      </c>
      <c r="Q27" s="56"/>
      <c r="R27" s="10" t="s">
        <v>27</v>
      </c>
      <c r="S27" s="10">
        <v>125726</v>
      </c>
      <c r="T27" s="10">
        <v>0</v>
      </c>
      <c r="U27" s="10">
        <v>0</v>
      </c>
      <c r="V27" s="10">
        <v>0</v>
      </c>
      <c r="W27" s="10">
        <f>S27-T27</f>
        <v>125726</v>
      </c>
      <c r="X27" s="47" t="s">
        <v>28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</row>
    <row r="28" spans="1:100" s="25" customFormat="1" ht="30" customHeight="1" x14ac:dyDescent="0.3">
      <c r="A28" s="44">
        <v>55822</v>
      </c>
      <c r="B28" s="60"/>
      <c r="C28" s="61"/>
      <c r="D28" s="6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56"/>
      <c r="R28" s="10" t="s">
        <v>36</v>
      </c>
      <c r="S28" s="10">
        <v>86670</v>
      </c>
      <c r="T28" s="10"/>
      <c r="U28" s="10"/>
      <c r="V28" s="10"/>
      <c r="W28" s="10">
        <f>S28-T28</f>
        <v>86670</v>
      </c>
      <c r="X28" s="47" t="s">
        <v>35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</row>
    <row r="29" spans="1:100" ht="30" customHeight="1" x14ac:dyDescent="0.3">
      <c r="A29" s="45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59">
        <f>A30</f>
        <v>0</v>
      </c>
      <c r="R29" s="26"/>
      <c r="S29" s="26"/>
      <c r="T29" s="26"/>
      <c r="U29" s="26"/>
      <c r="V29" s="26"/>
      <c r="W29" s="26"/>
      <c r="X29" s="45"/>
    </row>
    <row r="30" spans="1:100" ht="30" customHeight="1" x14ac:dyDescent="0.3">
      <c r="B30" s="40"/>
      <c r="C30" s="27"/>
      <c r="D30" s="8"/>
      <c r="E30" s="9"/>
      <c r="F30" s="10"/>
      <c r="G30" s="9"/>
      <c r="H30" s="10"/>
      <c r="I30" s="11"/>
      <c r="J30" s="4"/>
      <c r="K30" s="12"/>
      <c r="L30" s="12"/>
      <c r="M30" s="12"/>
      <c r="N30" s="12"/>
      <c r="O30" s="12"/>
      <c r="P30" s="12"/>
      <c r="Q30" s="2"/>
      <c r="R30" s="7"/>
      <c r="S30" s="10"/>
      <c r="T30" s="10"/>
      <c r="U30" s="10"/>
      <c r="V30" s="10"/>
      <c r="W30" s="13"/>
      <c r="X30" s="28"/>
    </row>
    <row r="31" spans="1:100" ht="30" customHeight="1" x14ac:dyDescent="0.3">
      <c r="B31" s="9"/>
      <c r="C31" s="8"/>
      <c r="D31" s="8"/>
      <c r="E31" s="9"/>
      <c r="F31" s="10"/>
      <c r="G31" s="9"/>
      <c r="H31" s="10"/>
      <c r="I31" s="11"/>
      <c r="J31" s="4"/>
      <c r="K31" s="12"/>
      <c r="L31" s="12"/>
      <c r="M31" s="12"/>
      <c r="N31" s="12"/>
      <c r="O31" s="12"/>
      <c r="P31" s="12"/>
      <c r="Q31" s="2"/>
      <c r="R31" s="7"/>
      <c r="S31" s="10"/>
      <c r="T31" s="10"/>
      <c r="U31" s="10"/>
      <c r="V31" s="10"/>
      <c r="W31" s="13"/>
      <c r="X31" s="28"/>
    </row>
    <row r="32" spans="1:100" ht="30" customHeight="1" thickBot="1" x14ac:dyDescent="0.35">
      <c r="B32" s="41"/>
      <c r="C32" s="1"/>
      <c r="D32" s="1"/>
      <c r="E32" s="14"/>
      <c r="F32" s="14"/>
      <c r="G32" s="14"/>
      <c r="H32" s="15"/>
      <c r="I32" s="16"/>
      <c r="J32" s="17"/>
      <c r="K32" s="18"/>
      <c r="L32" s="18"/>
      <c r="M32" s="18"/>
      <c r="N32" s="18"/>
      <c r="O32" s="18"/>
      <c r="P32" s="18"/>
      <c r="Q32" s="2"/>
      <c r="R32" s="19"/>
      <c r="S32" s="15"/>
      <c r="T32" s="15"/>
      <c r="U32" s="15"/>
      <c r="V32" s="15"/>
      <c r="W32" s="20"/>
      <c r="X32" s="29"/>
    </row>
    <row r="33" spans="1:24" ht="30" customHeight="1" x14ac:dyDescent="0.3">
      <c r="A33" s="10"/>
      <c r="B33" s="23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6"/>
      <c r="X33" s="6"/>
    </row>
    <row r="34" spans="1:24" ht="30" customHeight="1" x14ac:dyDescent="0.3">
      <c r="A34" s="10"/>
      <c r="B34" s="23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24"/>
      <c r="P34" s="5"/>
      <c r="Q34" s="5"/>
      <c r="R34" s="5"/>
      <c r="S34" s="5"/>
      <c r="T34" s="5"/>
      <c r="U34" s="5"/>
      <c r="V34" s="5"/>
      <c r="W34" s="6"/>
      <c r="X34" s="11"/>
    </row>
    <row r="35" spans="1:24" ht="30" customHeight="1" x14ac:dyDescent="0.3">
      <c r="A35" s="10"/>
      <c r="B35" s="23"/>
      <c r="C35" s="5"/>
      <c r="D35" s="5"/>
      <c r="E35" s="5"/>
      <c r="F35" s="5"/>
      <c r="G35" s="5"/>
      <c r="H35" s="5"/>
      <c r="I35" s="5"/>
      <c r="J35" s="5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2"/>
      <c r="X35" s="11"/>
    </row>
    <row r="36" spans="1:24" ht="30" customHeight="1" x14ac:dyDescent="0.3">
      <c r="A36" s="10"/>
      <c r="B36" s="23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6"/>
      <c r="X36" s="11"/>
    </row>
    <row r="37" spans="1:24" ht="30" customHeight="1" x14ac:dyDescent="0.3">
      <c r="A37" s="10"/>
      <c r="B37" s="23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24"/>
      <c r="V37" s="5"/>
      <c r="W37" s="22"/>
      <c r="X37" s="11"/>
    </row>
    <row r="38" spans="1:24" ht="30" customHeight="1" x14ac:dyDescent="0.3">
      <c r="A38" s="10"/>
      <c r="B38" s="23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6"/>
      <c r="X38" s="11"/>
    </row>
    <row r="39" spans="1:24" ht="30" customHeight="1" x14ac:dyDescent="0.3">
      <c r="X39" s="11"/>
    </row>
    <row r="40" spans="1:24" ht="30" customHeight="1" thickBot="1" x14ac:dyDescent="0.35"/>
    <row r="41" spans="1:24" ht="30" customHeight="1" thickBot="1" x14ac:dyDescent="0.35">
      <c r="J41" s="34"/>
      <c r="K41" s="35"/>
      <c r="L41" s="35"/>
      <c r="M41" s="36"/>
    </row>
    <row r="42" spans="1:24" ht="30" customHeight="1" x14ac:dyDescent="0.3">
      <c r="J42" s="37"/>
      <c r="K42" s="38"/>
      <c r="L42" s="38"/>
      <c r="M42" s="39"/>
    </row>
    <row r="43" spans="1:24" ht="30" customHeight="1" x14ac:dyDescent="0.3">
      <c r="J43" s="30"/>
      <c r="K43" s="31"/>
      <c r="L43" s="32"/>
      <c r="M43" s="33"/>
    </row>
    <row r="44" spans="1:24" ht="30" customHeight="1" x14ac:dyDescent="0.3">
      <c r="J44" s="30"/>
      <c r="K44" s="31"/>
      <c r="L44" s="32"/>
      <c r="M44" s="33"/>
    </row>
    <row r="45" spans="1:24" ht="30" customHeight="1" x14ac:dyDescent="0.3">
      <c r="J45" s="30"/>
      <c r="K45" s="31"/>
      <c r="L45" s="32"/>
      <c r="M45" s="33"/>
    </row>
    <row r="46" spans="1:24" ht="30" customHeight="1" x14ac:dyDescent="0.3">
      <c r="J46" s="30"/>
      <c r="K46" s="31"/>
      <c r="L46" s="32"/>
      <c r="M46" s="33"/>
    </row>
  </sheetData>
  <mergeCells count="10">
    <mergeCell ref="J45:K45"/>
    <mergeCell ref="L45:M45"/>
    <mergeCell ref="J46:K46"/>
    <mergeCell ref="L46:M46"/>
    <mergeCell ref="J41:M41"/>
    <mergeCell ref="J42:M42"/>
    <mergeCell ref="J43:K43"/>
    <mergeCell ref="L43:M43"/>
    <mergeCell ref="J44:K44"/>
    <mergeCell ref="L44:M44"/>
  </mergeCells>
  <phoneticPr fontId="6" type="noConversion"/>
  <pageMargins left="0.70866141732283472" right="0.70866141732283472" top="0.74803149606299213" bottom="0.74803149606299213" header="0.31496062992125984" footer="0.31496062992125984"/>
  <pageSetup scale="28" fitToHeight="0" orientation="landscape" r:id="rId1"/>
  <colBreaks count="1" manualBreakCount="1">
    <brk id="5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2024-05-10T11:28:11Z</cp:lastPrinted>
  <dcterms:created xsi:type="dcterms:W3CDTF">2022-06-10T14:11:52Z</dcterms:created>
  <dcterms:modified xsi:type="dcterms:W3CDTF">2025-05-27T12:02:51Z</dcterms:modified>
</cp:coreProperties>
</file>