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Royal Buildcom\"/>
    </mc:Choice>
  </mc:AlternateContent>
  <xr:revisionPtr revIDLastSave="0" documentId="13_ncr:1_{FED5E9F3-81E9-40B3-826D-CE045CD4AAAE}" xr6:coauthVersionLast="36" xr6:coauthVersionMax="47" xr10:uidLastSave="{00000000-0000-0000-0000-000000000000}"/>
  <bookViews>
    <workbookView xWindow="2688" yWindow="2688" windowWidth="15360" windowHeight="787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 s="1"/>
  <c r="E23" i="1"/>
  <c r="G23" i="1" s="1"/>
  <c r="S22" i="1"/>
  <c r="E22" i="1"/>
  <c r="G22" i="1" s="1"/>
  <c r="S21" i="1"/>
  <c r="E21" i="1"/>
  <c r="G21" i="1" s="1"/>
  <c r="J24" i="1" l="1"/>
  <c r="H24" i="1"/>
  <c r="L24" i="1" s="1"/>
  <c r="K24" i="1"/>
  <c r="I24" i="1"/>
  <c r="H23" i="1"/>
  <c r="I23" i="1" s="1"/>
  <c r="N23" i="1" s="1"/>
  <c r="H22" i="1"/>
  <c r="I22" i="1" s="1"/>
  <c r="N22" i="1" s="1"/>
  <c r="H21" i="1"/>
  <c r="I21" i="1" s="1"/>
  <c r="N21" i="1" s="1"/>
  <c r="M24" i="1" l="1"/>
  <c r="E18" i="1" l="1"/>
  <c r="G18" i="1" s="1"/>
  <c r="K17" i="1"/>
  <c r="J17" i="1"/>
  <c r="H17" i="1"/>
  <c r="L17" i="1" s="1"/>
  <c r="G17" i="1"/>
  <c r="E17" i="1"/>
  <c r="J18" i="1" l="1"/>
  <c r="H18" i="1"/>
  <c r="L18" i="1" s="1"/>
  <c r="K18" i="1"/>
  <c r="I17" i="1"/>
  <c r="M17" i="1" s="1"/>
  <c r="E8" i="1"/>
  <c r="I18" i="1" l="1"/>
  <c r="M18" i="1" s="1"/>
  <c r="G8" i="1"/>
  <c r="J8" i="1" l="1"/>
  <c r="K8" i="1"/>
  <c r="H8" i="1"/>
  <c r="I8" i="1" l="1"/>
  <c r="L8" i="1"/>
  <c r="M8" i="1" l="1"/>
  <c r="G11" i="1"/>
  <c r="I11" i="1" s="1"/>
  <c r="J11" i="1" l="1"/>
  <c r="M11" i="1" s="1"/>
</calcChain>
</file>

<file path=xl/sharedStrings.xml><?xml version="1.0" encoding="utf-8"?>
<sst xmlns="http://schemas.openxmlformats.org/spreadsheetml/2006/main" count="62" uniqueCount="51">
  <si>
    <t>Amount</t>
  </si>
  <si>
    <t>PAYMENT NOTE No.</t>
  </si>
  <si>
    <t>UTR</t>
  </si>
  <si>
    <t>SD (5%)</t>
  </si>
  <si>
    <t>Advance paid</t>
  </si>
  <si>
    <t>M/s Royal Buildcon</t>
  </si>
  <si>
    <t>GST Release Note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</si>
  <si>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</si>
  <si>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</si>
  <si>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</si>
  <si>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</si>
  <si>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</si>
  <si>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</si>
  <si>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</si>
  <si>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</si>
  <si>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</si>
  <si>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</si>
  <si>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</si>
  <si>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</si>
  <si>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</si>
  <si>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</si>
  <si>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</si>
  <si>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</si>
  <si>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</si>
  <si>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</si>
  <si>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</si>
  <si>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</si>
  <si>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</si>
  <si>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Excess Hold</t>
  </si>
  <si>
    <t>HT</t>
  </si>
  <si>
    <t>4&amp;5</t>
  </si>
  <si>
    <t>1&amp;3</t>
  </si>
  <si>
    <t xml:space="preserve">Bhamela village - Correct Pump house work  </t>
  </si>
  <si>
    <t>Empty</t>
  </si>
  <si>
    <t xml:space="preserve">Nagla Pathola village No UTR,Total -Pump house work  </t>
  </si>
  <si>
    <t xml:space="preserve">Bhamela village -Same invoice no Pump house work  </t>
  </si>
  <si>
    <t xml:space="preserve">Bhamela village multiple invoice no -Pump house work  </t>
  </si>
  <si>
    <t xml:space="preserve">Credit Note </t>
  </si>
  <si>
    <t>9&amp;10</t>
  </si>
  <si>
    <t>25-04-2024 NEFT/AXISP00493738069/RIUP2234/02975/RAJESH KUMAR GUPTA/PUNB0008300 297000.00</t>
  </si>
  <si>
    <t>21-02-2023 NEFT/AXISP00366188519/RIUP2211/23920/ROYAL BUILDCON 290646.00</t>
  </si>
  <si>
    <t>22-03-2023 NEFT/AXISP00376411978/RIUP2222/27952/ROYAL BUILDCON 58783.00</t>
  </si>
  <si>
    <t>23-03-2024 NEFT/AXISP00483290484/RIUP2563/52948/RAJESH KUMAR GUPTA/PUNB0008300 208600.00</t>
  </si>
  <si>
    <t>24-03-2024 NEFT/AXISP00483290484/RIUP2343/52948/RAJESH KUMAR GUPTA/PUNB0008300 208600.00</t>
  </si>
  <si>
    <t>26-02-2023 NEFT/AXISP00366188519/RIUP221/235920/ROYAL BUILDCON 290646.00</t>
  </si>
  <si>
    <t>27-02-2023 NEFT/AXISP00366188519/RIUP222/23120/ROYAL BUILDCON 29032646.00</t>
  </si>
  <si>
    <t>28-03-2023 NEFT/AXISP00376411979/RIUP223/21753/ROYAL BUILDCON 58783.00</t>
  </si>
  <si>
    <t>29-03-2023 NEFT/AXISP00376411979/RIUP224/27353/ROYAL BUILDCON 58783.00</t>
  </si>
  <si>
    <t>30-06-2022 NEFT/AXISP00298786881/RIUP22/263/SWAROOPA ENTERPR 89315.00</t>
  </si>
  <si>
    <t>01-06-2022 NEFT/AXISP00298786881/RIUP22/263/SWAROOPA ENTERPR 89315.00</t>
  </si>
  <si>
    <t>02-02-2023 NEFT/AXISP00366188519/RIUP29021/23520/ROYAL BUILDCON 290646.00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</si>
</sst>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#,##0.00_ ;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0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20" xfId="1" applyNumberFormat="1" applyFont="1" applyFill="1" applyBorder="1" applyAlignment="1">
      <alignment horizontal="right"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5" fontId="3" fillId="2" borderId="9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0" fillId="0" borderId="0" xfId="0" applyFont="1"/>
    <xf numFmtId="0" fontId="6" fillId="2" borderId="30" xfId="0" applyFont="1" applyFill="1" applyBorder="1" applyAlignment="1">
      <alignment horizontal="center" vertical="center" wrapText="1"/>
    </xf>
    <xf numFmtId="14" fontId="6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3" fontId="7" fillId="2" borderId="30" xfId="2" applyNumberFormat="1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6" fillId="0" borderId="9" xfId="0" applyFont="1" applyBorder="1"/>
    <xf numFmtId="0" fontId="6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6" fillId="2" borderId="30" xfId="0" applyFont="1" applyFill="1" applyBorder="1" applyAlignment="1">
      <alignment horizontal="center" vertical="center" wrapText="1"/>
    </xf>
    <xf numFmtId="43" fontId="6" fillId="2" borderId="30" xfId="2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165" fontId="3" fillId="2" borderId="5" xfId="1" applyNumberFormat="1" applyFont="1" applyFill="1" applyBorder="1" applyAlignment="1">
      <alignment vertical="center"/>
    </xf>
    <xf numFmtId="0" fontId="5" fillId="4" borderId="14" xfId="0" applyFont="1" applyFill="1" applyBorder="1" applyAlignment="1">
      <alignment horizontal="center" vertical="center" wrapText="1"/>
    </xf>
    <xf numFmtId="0" fontId="0" fillId="4" borderId="14" xfId="0" applyFill="1" applyBorder="1" applyAlignment="1">
      <alignment vertical="center"/>
    </xf>
    <xf numFmtId="0" fontId="3" fillId="4" borderId="14" xfId="0" applyFont="1" applyFill="1" applyBorder="1" applyAlignment="1">
      <alignment horizontal="center" vertical="center" wrapText="1"/>
    </xf>
    <xf numFmtId="15" fontId="3" fillId="4" borderId="14" xfId="0" applyNumberFormat="1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43" fontId="3" fillId="4" borderId="14" xfId="2" applyNumberFormat="1" applyFont="1" applyFill="1" applyBorder="1" applyAlignment="1">
      <alignment vertical="center"/>
    </xf>
    <xf numFmtId="43" fontId="8" fillId="4" borderId="14" xfId="2" applyNumberFormat="1" applyFont="1" applyFill="1" applyBorder="1" applyAlignment="1">
      <alignment vertical="center"/>
    </xf>
    <xf numFmtId="43" fontId="9" fillId="4" borderId="14" xfId="2" applyNumberFormat="1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5" fillId="4" borderId="14" xfId="0" applyFont="1" applyFill="1" applyBorder="1" applyAlignment="1">
      <alignment horizontal="center" vertical="center" wrapText="1"/>
    </xf>
    <xf numFmtId="0" fontId="0" fillId="4" borderId="14" xfId="0" applyFill="1" applyBorder="1" applyAlignment="1">
      <alignment vertical="center"/>
    </xf>
    <xf numFmtId="0" fontId="3" fillId="4" borderId="14" xfId="0" applyFont="1" applyFill="1" applyBorder="1" applyAlignment="1">
      <alignment horizontal="center" vertical="center" wrapText="1"/>
    </xf>
    <xf numFmtId="15" fontId="3" fillId="4" borderId="14" xfId="0" applyNumberFormat="1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43" fontId="3" fillId="4" borderId="14" xfId="2" applyNumberFormat="1" applyFont="1" applyFill="1" applyBorder="1" applyAlignment="1">
      <alignment vertical="center"/>
    </xf>
    <xf numFmtId="43" fontId="8" fillId="4" borderId="14" xfId="2" applyNumberFormat="1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5" fillId="4" borderId="14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3" fillId="4" borderId="14" xfId="0" applyFont="1" applyFill="1" applyBorder="1" applyAlignment="1">
      <alignment horizontal="center" vertical="center" wrapText="1"/>
    </xf>
    <xf numFmtId="15" fontId="3" fillId="4" borderId="14" xfId="0" applyNumberFormat="1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43" fontId="3" fillId="4" borderId="14" xfId="2" applyNumberFormat="1" applyFont="1" applyFill="1" applyBorder="1" applyAlignment="1">
      <alignment vertical="center"/>
    </xf>
    <xf numFmtId="43" fontId="8" fillId="4" borderId="14" xfId="2" applyNumberFormat="1" applyFont="1" applyFill="1" applyBorder="1" applyAlignment="1">
      <alignment vertical="center"/>
    </xf>
    <xf numFmtId="43" fontId="9" fillId="4" borderId="14" xfId="2" applyNumberFormat="1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10" fillId="4" borderId="9" xfId="0" applyFont="1" applyFill="1" applyBorder="1" applyAlignment="1">
      <alignment vertical="center"/>
    </xf>
    <xf numFmtId="0" fontId="3" fillId="4" borderId="9" xfId="0" applyFont="1" applyFill="1" applyBorder="1" applyAlignment="1">
      <alignment horizontal="center" vertical="center" wrapText="1"/>
    </xf>
    <xf numFmtId="15" fontId="3" fillId="4" borderId="9" xfId="0" applyNumberFormat="1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43" fontId="3" fillId="4" borderId="9" xfId="1" applyNumberFormat="1" applyFont="1" applyFill="1" applyBorder="1" applyAlignment="1">
      <alignment vertical="center"/>
    </xf>
    <xf numFmtId="2" fontId="3" fillId="4" borderId="9" xfId="1" applyNumberFormat="1" applyFont="1" applyFill="1" applyBorder="1" applyAlignment="1">
      <alignment vertical="center"/>
    </xf>
    <xf numFmtId="0" fontId="0" fillId="4" borderId="9" xfId="0" applyFont="1" applyFill="1" applyBorder="1" applyAlignment="1">
      <alignment vertical="center"/>
    </xf>
    <xf numFmtId="0" fontId="11" fillId="4" borderId="9" xfId="0" applyFont="1" applyFill="1" applyBorder="1" applyAlignment="1">
      <alignment vertical="center"/>
    </xf>
    <xf numFmtId="165" fontId="3" fillId="4" borderId="9" xfId="1" applyNumberFormat="1" applyFont="1" applyFill="1" applyBorder="1" applyAlignment="1">
      <alignment vertical="center"/>
    </xf>
  </cellXfs>
  <cellStyles count="4">
    <cellStyle name="Comma" xfId="1" builtinId="3"/>
    <cellStyle name="Comma 2" xfId="2" xr:uid="{00000000-0005-0000-0000-00002F000000}"/>
    <cellStyle name="Comma 2 2" xfId="3" xr:uid="{ED422573-254B-4661-A56C-BA43B6D83D9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X84"/>
  <sheetViews>
    <sheetView tabSelected="1" topLeftCell="J15" zoomScale="85" zoomScaleNormal="85" workbookViewId="0">
      <selection activeCell="R25" sqref="R25"/>
    </sheetView>
  </sheetViews>
  <sheetFormatPr defaultColWidth="9" defaultRowHeight="14.4" x14ac:dyDescent="0.3"/>
  <cols>
    <col min="1" max="1" width="9" style="84"/>
    <col min="2" max="2" width="30" style="7" customWidth="1"/>
    <col min="3" max="3" width="13.44140625" style="7" bestFit="1" customWidth="1"/>
    <col min="4" max="4" width="11.5546875" style="7" bestFit="1" customWidth="1"/>
    <col min="5" max="5" width="13.33203125" style="7" bestFit="1" customWidth="1"/>
    <col min="6" max="7" width="13.33203125" style="7" customWidth="1"/>
    <col min="8" max="8" width="14.6640625" style="42" customWidth="1"/>
    <col min="9" max="9" width="12.88671875" style="42" bestFit="1" customWidth="1"/>
    <col min="10" max="10" width="10.6640625" style="7" bestFit="1" customWidth="1"/>
    <col min="11" max="11" width="10.44140625" style="7" bestFit="1" customWidth="1"/>
    <col min="12" max="13" width="14.88671875" style="7" customWidth="1"/>
    <col min="14" max="14" width="21.6640625" style="7" bestFit="1" customWidth="1"/>
    <col min="15" max="15" width="12.6640625" style="7" bestFit="1" customWidth="1"/>
    <col min="16" max="16" width="14.5546875" style="7" bestFit="1" customWidth="1"/>
    <col min="17" max="18" width="14.5546875" style="7" customWidth="1"/>
    <col min="19" max="19" width="13.21875" style="7" customWidth="1"/>
    <col min="20" max="20" width="72.44140625" style="7" bestFit="1" customWidth="1"/>
    <col min="21" max="16384" width="9" style="7"/>
  </cols>
  <sheetData>
    <row r="1" spans="1:76" ht="19.8" x14ac:dyDescent="0.3">
      <c r="A1" s="82" t="s">
        <v>7</v>
      </c>
      <c r="B1" s="10" t="s">
        <v>5</v>
      </c>
      <c r="E1" s="8"/>
      <c r="F1" s="8"/>
      <c r="G1" s="8"/>
      <c r="H1" s="9"/>
      <c r="I1" s="9"/>
    </row>
    <row r="2" spans="1:76" ht="19.8" x14ac:dyDescent="0.3">
      <c r="A2" s="82" t="s">
        <v>8</v>
      </c>
      <c r="B2" s="71" t="s">
        <v>11</v>
      </c>
      <c r="C2" s="10"/>
      <c r="D2" s="10"/>
      <c r="H2" s="45"/>
      <c r="I2" s="47"/>
      <c r="J2" s="11"/>
      <c r="K2" s="11"/>
      <c r="L2" s="11"/>
      <c r="M2" s="11"/>
      <c r="N2" s="12"/>
      <c r="O2" s="11"/>
      <c r="P2" s="11"/>
      <c r="Q2" s="11"/>
      <c r="R2" s="11"/>
      <c r="S2" s="13"/>
      <c r="T2" s="13"/>
    </row>
    <row r="3" spans="1:76" ht="20.399999999999999" thickBot="1" x14ac:dyDescent="0.35">
      <c r="A3" s="82" t="s">
        <v>9</v>
      </c>
      <c r="B3" s="71" t="s">
        <v>12</v>
      </c>
      <c r="C3" s="10"/>
      <c r="D3" s="10"/>
      <c r="H3" s="45"/>
      <c r="I3" s="47"/>
      <c r="J3" s="11"/>
      <c r="K3" s="11"/>
      <c r="L3" s="11"/>
      <c r="M3" s="11"/>
      <c r="N3" s="12"/>
      <c r="O3" s="11"/>
      <c r="P3" s="11"/>
      <c r="Q3" s="11"/>
      <c r="R3" s="11"/>
      <c r="S3" s="13"/>
      <c r="T3" s="13"/>
    </row>
    <row r="4" spans="1:76" ht="15" thickBot="1" x14ac:dyDescent="0.35">
      <c r="A4" s="82" t="s">
        <v>10</v>
      </c>
      <c r="B4" s="71" t="s">
        <v>12</v>
      </c>
      <c r="C4" s="14"/>
      <c r="D4" s="14"/>
      <c r="E4" s="14"/>
      <c r="F4" s="11"/>
      <c r="G4" s="11"/>
      <c r="H4" s="15"/>
      <c r="I4" s="15"/>
      <c r="J4" s="11"/>
      <c r="K4" s="11"/>
      <c r="L4" s="13"/>
      <c r="M4" s="13"/>
      <c r="N4" s="12"/>
      <c r="O4" s="16"/>
      <c r="P4" s="16"/>
      <c r="Q4" s="16"/>
      <c r="R4" s="16"/>
      <c r="S4" s="16"/>
      <c r="T4" s="16"/>
    </row>
    <row r="5" spans="1:76" ht="52.5" customHeight="1" thickBot="1" x14ac:dyDescent="0.35">
      <c r="A5" s="83" t="s">
        <v>13</v>
      </c>
      <c r="B5" s="76" t="s">
        <v>14</v>
      </c>
      <c r="C5" s="73" t="s">
        <v>15</v>
      </c>
      <c r="D5" s="74" t="s">
        <v>16</v>
      </c>
      <c r="E5" s="72" t="s">
        <v>17</v>
      </c>
      <c r="F5" s="72" t="s">
        <v>18</v>
      </c>
      <c r="G5" s="74" t="s">
        <v>19</v>
      </c>
      <c r="H5" s="75" t="s">
        <v>20</v>
      </c>
      <c r="I5" s="87" t="s">
        <v>0</v>
      </c>
      <c r="J5" s="86" t="s">
        <v>21</v>
      </c>
      <c r="K5" s="86" t="s">
        <v>22</v>
      </c>
      <c r="L5" s="88" t="s">
        <v>23</v>
      </c>
      <c r="M5" s="88" t="s">
        <v>24</v>
      </c>
      <c r="N5" s="2" t="s">
        <v>1</v>
      </c>
      <c r="O5" s="89" t="s">
        <v>25</v>
      </c>
      <c r="P5" s="89" t="s">
        <v>26</v>
      </c>
      <c r="Q5" s="1" t="s">
        <v>3</v>
      </c>
      <c r="R5" s="2" t="s">
        <v>4</v>
      </c>
      <c r="S5" s="90" t="s">
        <v>27</v>
      </c>
      <c r="T5" s="6" t="s">
        <v>2</v>
      </c>
    </row>
    <row r="6" spans="1:76" x14ac:dyDescent="0.3">
      <c r="B6" s="77"/>
      <c r="C6" s="17"/>
      <c r="D6" s="17"/>
      <c r="E6" s="46"/>
      <c r="F6" s="44"/>
      <c r="G6" s="43"/>
      <c r="H6" s="19"/>
      <c r="I6" s="28"/>
      <c r="J6" s="20">
        <v>0.01</v>
      </c>
      <c r="K6" s="21">
        <v>0.1</v>
      </c>
      <c r="L6" s="22"/>
      <c r="M6" s="22"/>
      <c r="N6" s="23"/>
      <c r="O6" s="18"/>
      <c r="P6" s="24">
        <v>0.01</v>
      </c>
      <c r="Q6" s="25">
        <v>0.05</v>
      </c>
      <c r="R6" s="19"/>
      <c r="S6" s="26"/>
      <c r="T6" s="22"/>
    </row>
    <row r="7" spans="1:76" s="50" customFormat="1" ht="30.75" customHeight="1" x14ac:dyDescent="0.3">
      <c r="A7" s="85"/>
      <c r="B7" s="65"/>
      <c r="C7" s="63"/>
      <c r="D7" s="56"/>
      <c r="E7" s="64"/>
      <c r="F7" s="64"/>
      <c r="G7" s="65"/>
      <c r="H7" s="60"/>
      <c r="I7" s="56"/>
      <c r="J7" s="66"/>
      <c r="K7" s="67"/>
      <c r="L7" s="57"/>
      <c r="M7" s="57"/>
      <c r="N7" s="68"/>
      <c r="O7" s="59"/>
      <c r="P7" s="69"/>
      <c r="Q7" s="70"/>
      <c r="R7" s="60"/>
      <c r="S7" s="61"/>
      <c r="T7" s="57"/>
    </row>
    <row r="8" spans="1:76" ht="30.6" customHeight="1" x14ac:dyDescent="0.3">
      <c r="A8" s="84">
        <v>54133</v>
      </c>
      <c r="B8" s="78" t="s">
        <v>32</v>
      </c>
      <c r="C8" s="3">
        <v>44965</v>
      </c>
      <c r="D8" s="5">
        <v>4</v>
      </c>
      <c r="E8" s="27">
        <f>370000+11000</f>
        <v>381000</v>
      </c>
      <c r="F8" s="44">
        <v>54430</v>
      </c>
      <c r="G8" s="44">
        <f>E8-F8</f>
        <v>326570</v>
      </c>
      <c r="H8" s="19">
        <f>ROUND(G8*18%,0)</f>
        <v>58783</v>
      </c>
      <c r="I8" s="28">
        <f>G8+H8</f>
        <v>385353</v>
      </c>
      <c r="J8" s="28">
        <f>ROUND(G8*$J$6,0)</f>
        <v>3266</v>
      </c>
      <c r="K8" s="22">
        <f>ROUND(G8*$K$6,0)</f>
        <v>32657</v>
      </c>
      <c r="L8" s="22">
        <f>H8</f>
        <v>58783</v>
      </c>
      <c r="M8" s="22">
        <f>ROUND(I8-SUM(J8:L8),)</f>
        <v>290647</v>
      </c>
      <c r="N8" s="29"/>
      <c r="O8" s="26">
        <v>290646</v>
      </c>
      <c r="P8" s="18">
        <v>0</v>
      </c>
      <c r="Q8" s="19">
        <v>0</v>
      </c>
      <c r="R8" s="19">
        <v>0</v>
      </c>
      <c r="S8" s="26">
        <v>290646</v>
      </c>
      <c r="T8" s="30" t="s">
        <v>40</v>
      </c>
    </row>
    <row r="9" spans="1:76" ht="30.6" customHeight="1" x14ac:dyDescent="0.3">
      <c r="A9" s="84">
        <v>54133</v>
      </c>
      <c r="B9" s="78" t="s">
        <v>6</v>
      </c>
      <c r="C9" s="3">
        <v>45010</v>
      </c>
      <c r="D9" s="5">
        <v>4</v>
      </c>
      <c r="E9" s="27">
        <v>58783</v>
      </c>
      <c r="F9" s="44"/>
      <c r="G9" s="44"/>
      <c r="H9" s="19"/>
      <c r="I9" s="28"/>
      <c r="J9" s="28"/>
      <c r="K9" s="22"/>
      <c r="L9" s="22"/>
      <c r="M9" s="22">
        <v>58783</v>
      </c>
      <c r="N9" s="29"/>
      <c r="O9" s="26">
        <v>58783</v>
      </c>
      <c r="P9" s="18">
        <v>0</v>
      </c>
      <c r="Q9" s="19">
        <v>0</v>
      </c>
      <c r="R9" s="19">
        <v>0</v>
      </c>
      <c r="S9" s="26">
        <v>58783</v>
      </c>
      <c r="T9" s="30" t="s">
        <v>41</v>
      </c>
    </row>
    <row r="10" spans="1:76" ht="30.6" customHeight="1" x14ac:dyDescent="0.3">
      <c r="A10" s="113">
        <v>56837</v>
      </c>
      <c r="B10" s="114" t="s">
        <v>28</v>
      </c>
      <c r="C10" s="115"/>
      <c r="D10" s="116">
        <v>3</v>
      </c>
      <c r="E10" s="117">
        <v>208600</v>
      </c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8">
        <v>208600</v>
      </c>
      <c r="Q10" s="110"/>
      <c r="R10" s="111"/>
      <c r="S10" s="119">
        <v>208600</v>
      </c>
      <c r="T10" s="113" t="s">
        <v>42</v>
      </c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</row>
    <row r="11" spans="1:76" s="50" customFormat="1" ht="30.6" customHeight="1" x14ac:dyDescent="0.3">
      <c r="A11" s="85"/>
      <c r="B11" s="79"/>
      <c r="C11" s="51"/>
      <c r="D11" s="52"/>
      <c r="E11" s="53"/>
      <c r="F11" s="54">
        <v>0</v>
      </c>
      <c r="G11" s="54">
        <f>E11-F11</f>
        <v>0</v>
      </c>
      <c r="H11" s="55">
        <v>0</v>
      </c>
      <c r="I11" s="56">
        <f>G11+H11</f>
        <v>0</v>
      </c>
      <c r="J11" s="56">
        <f>J$6*I11</f>
        <v>0</v>
      </c>
      <c r="K11" s="57">
        <v>0</v>
      </c>
      <c r="L11" s="57">
        <v>0</v>
      </c>
      <c r="M11" s="57">
        <f>ROUND(I11-SUM(J11:L11),)</f>
        <v>0</v>
      </c>
      <c r="N11" s="58"/>
      <c r="O11" s="59"/>
      <c r="P11" s="59"/>
      <c r="Q11" s="60"/>
      <c r="R11" s="60"/>
      <c r="S11" s="61"/>
      <c r="T11" s="62"/>
    </row>
    <row r="12" spans="1:76" ht="30.6" customHeight="1" x14ac:dyDescent="0.3">
      <c r="A12" s="84">
        <v>54132</v>
      </c>
      <c r="B12" s="80" t="s">
        <v>34</v>
      </c>
      <c r="C12" s="48">
        <v>44965</v>
      </c>
      <c r="D12" s="49">
        <v>5</v>
      </c>
      <c r="E12" s="31">
        <v>381000</v>
      </c>
      <c r="F12" s="32">
        <v>54430</v>
      </c>
      <c r="G12" s="31">
        <v>326570</v>
      </c>
      <c r="H12" s="33">
        <v>58783</v>
      </c>
      <c r="I12" s="28">
        <v>385353</v>
      </c>
      <c r="J12" s="28">
        <v>3266</v>
      </c>
      <c r="K12" s="22">
        <v>32657</v>
      </c>
      <c r="L12" s="22">
        <v>58783</v>
      </c>
      <c r="M12" s="22">
        <v>290647</v>
      </c>
      <c r="N12" s="29"/>
      <c r="O12" s="26">
        <v>290646</v>
      </c>
      <c r="P12" s="18"/>
      <c r="Q12" s="19"/>
      <c r="R12" s="19"/>
      <c r="S12" s="91">
        <v>0</v>
      </c>
      <c r="T12" s="34" t="s">
        <v>33</v>
      </c>
    </row>
    <row r="13" spans="1:76" ht="30.6" customHeight="1" x14ac:dyDescent="0.3">
      <c r="A13" s="84">
        <v>54132</v>
      </c>
      <c r="B13" s="78" t="s">
        <v>6</v>
      </c>
      <c r="C13" s="3">
        <v>45010</v>
      </c>
      <c r="D13" s="5" t="s">
        <v>30</v>
      </c>
      <c r="E13" s="27">
        <v>58783</v>
      </c>
      <c r="F13" s="44"/>
      <c r="G13" s="44"/>
      <c r="H13" s="19"/>
      <c r="I13" s="28"/>
      <c r="J13" s="28"/>
      <c r="K13" s="22"/>
      <c r="L13" s="22"/>
      <c r="M13" s="22">
        <v>58783</v>
      </c>
      <c r="N13" s="29"/>
      <c r="O13" s="26">
        <v>58783</v>
      </c>
      <c r="P13" s="18"/>
      <c r="Q13" s="19"/>
      <c r="R13" s="19"/>
      <c r="S13" s="91">
        <v>0</v>
      </c>
      <c r="T13" s="34" t="s">
        <v>33</v>
      </c>
    </row>
    <row r="14" spans="1:76" ht="30.6" customHeight="1" x14ac:dyDescent="0.3">
      <c r="A14" s="93">
        <v>56837</v>
      </c>
      <c r="B14" s="94" t="s">
        <v>28</v>
      </c>
      <c r="C14" s="95"/>
      <c r="D14" s="96">
        <v>3</v>
      </c>
      <c r="E14" s="97">
        <v>208600</v>
      </c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8">
        <v>208600</v>
      </c>
      <c r="Q14" s="92"/>
      <c r="R14" s="111"/>
      <c r="S14" s="99">
        <v>208600</v>
      </c>
      <c r="T14" s="93" t="s">
        <v>43</v>
      </c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100"/>
      <c r="AP14" s="100"/>
      <c r="AQ14" s="100"/>
      <c r="AR14" s="100"/>
      <c r="AS14" s="100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00"/>
      <c r="BE14" s="100"/>
      <c r="BF14" s="100"/>
      <c r="BG14" s="100"/>
      <c r="BH14" s="100"/>
      <c r="BI14" s="100"/>
      <c r="BJ14" s="100"/>
      <c r="BK14" s="100"/>
      <c r="BL14" s="100"/>
      <c r="BM14" s="100"/>
      <c r="BN14" s="100"/>
      <c r="BO14" s="100"/>
      <c r="BP14" s="100"/>
      <c r="BQ14" s="100"/>
      <c r="BR14" s="100"/>
      <c r="BS14" s="100"/>
      <c r="BT14" s="100"/>
      <c r="BU14" s="100"/>
      <c r="BV14" s="100"/>
      <c r="BW14" s="100"/>
      <c r="BX14" s="100"/>
    </row>
    <row r="15" spans="1:76" x14ac:dyDescent="0.3">
      <c r="A15" s="102">
        <v>56837</v>
      </c>
      <c r="B15" s="103" t="s">
        <v>29</v>
      </c>
      <c r="C15" s="104"/>
      <c r="D15" s="105" t="s">
        <v>31</v>
      </c>
      <c r="E15" s="106">
        <v>162762.86800000002</v>
      </c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7">
        <v>162762.86800000002</v>
      </c>
      <c r="Q15" s="101"/>
      <c r="S15" s="106">
        <v>297000</v>
      </c>
      <c r="T15" s="102" t="s">
        <v>39</v>
      </c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</row>
    <row r="16" spans="1:76" ht="15" thickBot="1" x14ac:dyDescent="0.35">
      <c r="B16" s="81"/>
      <c r="C16" s="4"/>
      <c r="D16" s="4"/>
      <c r="E16" s="35"/>
      <c r="F16" s="35"/>
      <c r="G16" s="35"/>
      <c r="H16" s="37"/>
      <c r="I16" s="38"/>
      <c r="J16" s="38"/>
      <c r="K16" s="39"/>
      <c r="L16" s="39"/>
      <c r="M16" s="39"/>
      <c r="N16" s="40"/>
      <c r="O16" s="36"/>
      <c r="P16" s="36"/>
      <c r="Q16" s="36"/>
      <c r="R16" s="36"/>
      <c r="S16" s="41"/>
      <c r="T16" s="39"/>
    </row>
    <row r="17" spans="1:20" s="109" customFormat="1" ht="30.6" customHeight="1" x14ac:dyDescent="0.3">
      <c r="A17" s="84">
        <v>54133</v>
      </c>
      <c r="B17" s="78" t="s">
        <v>35</v>
      </c>
      <c r="C17" s="112">
        <v>44965</v>
      </c>
      <c r="D17" s="5">
        <v>4</v>
      </c>
      <c r="E17" s="27">
        <f>370000+11000</f>
        <v>381000</v>
      </c>
      <c r="F17" s="44">
        <v>54430</v>
      </c>
      <c r="G17" s="44">
        <f>E17-F17</f>
        <v>326570</v>
      </c>
      <c r="H17" s="19">
        <f>ROUND(G17*18%,0)</f>
        <v>58783</v>
      </c>
      <c r="I17" s="28">
        <f>G17+H17</f>
        <v>385353</v>
      </c>
      <c r="J17" s="28">
        <f>ROUND(G17*$J$6,0)</f>
        <v>3266</v>
      </c>
      <c r="K17" s="22">
        <f>ROUND(G17*$K$6,0)</f>
        <v>32657</v>
      </c>
      <c r="L17" s="22">
        <f>H17</f>
        <v>58783</v>
      </c>
      <c r="M17" s="22">
        <f>ROUND(I17-SUM(J17:L17),)</f>
        <v>290647</v>
      </c>
      <c r="N17" s="29"/>
      <c r="O17" s="26">
        <v>290646</v>
      </c>
      <c r="P17" s="18">
        <v>0</v>
      </c>
      <c r="Q17" s="19">
        <v>0</v>
      </c>
      <c r="R17" s="19">
        <v>0</v>
      </c>
      <c r="S17" s="26">
        <v>290646</v>
      </c>
      <c r="T17" s="30" t="s">
        <v>44</v>
      </c>
    </row>
    <row r="18" spans="1:20" s="109" customFormat="1" ht="30.6" customHeight="1" x14ac:dyDescent="0.3">
      <c r="A18" s="84">
        <v>54133</v>
      </c>
      <c r="B18" s="78" t="s">
        <v>36</v>
      </c>
      <c r="C18" s="112">
        <v>44965</v>
      </c>
      <c r="D18" s="5" t="s">
        <v>30</v>
      </c>
      <c r="E18" s="27">
        <f>370000+11000</f>
        <v>381000</v>
      </c>
      <c r="F18" s="44">
        <v>54430</v>
      </c>
      <c r="G18" s="44">
        <f>E18-F18</f>
        <v>326570</v>
      </c>
      <c r="H18" s="19">
        <f>ROUND(G18*18%,0)</f>
        <v>58783</v>
      </c>
      <c r="I18" s="28">
        <f>G18+H18</f>
        <v>385353</v>
      </c>
      <c r="J18" s="28">
        <f>ROUND(G18*$J$6,0)</f>
        <v>3266</v>
      </c>
      <c r="K18" s="22">
        <f>ROUND(G18*$K$6,0)</f>
        <v>32657</v>
      </c>
      <c r="L18" s="22">
        <f>H18</f>
        <v>58783</v>
      </c>
      <c r="M18" s="22">
        <f>ROUND(I18-SUM(J18:L18),)</f>
        <v>290647</v>
      </c>
      <c r="N18" s="29"/>
      <c r="O18" s="26">
        <v>290646</v>
      </c>
      <c r="P18" s="18">
        <v>0</v>
      </c>
      <c r="Q18" s="19">
        <v>0</v>
      </c>
      <c r="R18" s="19">
        <v>0</v>
      </c>
      <c r="S18" s="26">
        <v>290646</v>
      </c>
      <c r="T18" s="30" t="s">
        <v>45</v>
      </c>
    </row>
    <row r="19" spans="1:20" s="109" customFormat="1" ht="30.6" customHeight="1" x14ac:dyDescent="0.3">
      <c r="A19" s="84">
        <v>54132</v>
      </c>
      <c r="B19" s="78" t="s">
        <v>6</v>
      </c>
      <c r="C19" s="112"/>
      <c r="D19" s="5">
        <v>6</v>
      </c>
      <c r="E19" s="27">
        <v>58783</v>
      </c>
      <c r="F19" s="44"/>
      <c r="G19" s="44"/>
      <c r="H19" s="19"/>
      <c r="I19" s="28"/>
      <c r="J19" s="28"/>
      <c r="K19" s="22"/>
      <c r="L19" s="22"/>
      <c r="M19" s="22">
        <v>58783</v>
      </c>
      <c r="N19" s="29"/>
      <c r="O19" s="26">
        <v>58783</v>
      </c>
      <c r="P19" s="18"/>
      <c r="Q19" s="19"/>
      <c r="R19" s="19"/>
      <c r="S19" s="26">
        <v>58783</v>
      </c>
      <c r="T19" s="34" t="s">
        <v>46</v>
      </c>
    </row>
    <row r="20" spans="1:20" s="109" customFormat="1" ht="30.6" customHeight="1" x14ac:dyDescent="0.3">
      <c r="A20" s="84">
        <v>54132</v>
      </c>
      <c r="B20" s="78" t="s">
        <v>6</v>
      </c>
      <c r="C20" s="112"/>
      <c r="D20" s="5">
        <v>6</v>
      </c>
      <c r="E20" s="27">
        <v>58783</v>
      </c>
      <c r="F20" s="44"/>
      <c r="G20" s="44"/>
      <c r="H20" s="19"/>
      <c r="I20" s="28"/>
      <c r="J20" s="28"/>
      <c r="K20" s="22"/>
      <c r="L20" s="22"/>
      <c r="M20" s="22">
        <v>58783</v>
      </c>
      <c r="N20" s="29"/>
      <c r="O20" s="26">
        <v>58783</v>
      </c>
      <c r="P20" s="18"/>
      <c r="Q20" s="19"/>
      <c r="R20" s="19"/>
      <c r="S20" s="26">
        <v>58783</v>
      </c>
      <c r="T20" s="34" t="s">
        <v>47</v>
      </c>
    </row>
    <row r="21" spans="1:20" s="128" customFormat="1" ht="49.2" customHeight="1" x14ac:dyDescent="0.3">
      <c r="A21" s="121">
        <v>50621</v>
      </c>
      <c r="B21" s="122" t="s">
        <v>37</v>
      </c>
      <c r="C21" s="123"/>
      <c r="D21" s="124">
        <v>9</v>
      </c>
      <c r="E21" s="125">
        <f>-2.13*150</f>
        <v>-319.5</v>
      </c>
      <c r="F21" s="125"/>
      <c r="G21" s="125">
        <f>E21-F21</f>
        <v>-319.5</v>
      </c>
      <c r="H21" s="125">
        <f t="shared" ref="H21:H23" si="0">ROUND(G21*18%,0)</f>
        <v>-58</v>
      </c>
      <c r="I21" s="125">
        <f>G21+H21</f>
        <v>-377.5</v>
      </c>
      <c r="J21" s="125"/>
      <c r="K21" s="125"/>
      <c r="L21" s="125"/>
      <c r="M21" s="125"/>
      <c r="N21" s="126">
        <f>ROUND(I21-SUM(J21:L21),2)</f>
        <v>-377.5</v>
      </c>
      <c r="O21" s="125">
        <v>89315</v>
      </c>
      <c r="P21" s="125"/>
      <c r="Q21" s="125"/>
      <c r="R21" s="125"/>
      <c r="S21" s="125">
        <f>ROUND(O21-P21-Q21-R21,0)</f>
        <v>89315</v>
      </c>
      <c r="T21" s="127" t="s">
        <v>48</v>
      </c>
    </row>
    <row r="22" spans="1:20" s="128" customFormat="1" ht="49.2" customHeight="1" x14ac:dyDescent="0.3">
      <c r="A22" s="121">
        <v>50621</v>
      </c>
      <c r="B22" s="122" t="s">
        <v>37</v>
      </c>
      <c r="C22" s="123"/>
      <c r="D22" s="124" t="s">
        <v>38</v>
      </c>
      <c r="E22" s="125">
        <f>-2.13*150</f>
        <v>-319.5</v>
      </c>
      <c r="F22" s="125"/>
      <c r="G22" s="125">
        <f>E22-F22</f>
        <v>-319.5</v>
      </c>
      <c r="H22" s="125">
        <f t="shared" si="0"/>
        <v>-58</v>
      </c>
      <c r="I22" s="125">
        <f>G22+H22</f>
        <v>-377.5</v>
      </c>
      <c r="J22" s="125"/>
      <c r="K22" s="125"/>
      <c r="L22" s="125"/>
      <c r="M22" s="125"/>
      <c r="N22" s="126">
        <f>ROUND(I22-SUM(J22:L22),2)</f>
        <v>-377.5</v>
      </c>
      <c r="O22" s="125">
        <v>89315</v>
      </c>
      <c r="P22" s="125"/>
      <c r="Q22" s="125"/>
      <c r="R22" s="125"/>
      <c r="S22" s="125">
        <f>ROUND(O22-P22-Q22-R22,0)</f>
        <v>89315</v>
      </c>
      <c r="T22" s="127" t="s">
        <v>49</v>
      </c>
    </row>
    <row r="23" spans="1:20" s="128" customFormat="1" ht="49.2" customHeight="1" x14ac:dyDescent="0.3">
      <c r="A23" s="121">
        <v>50621</v>
      </c>
      <c r="B23" s="122" t="s">
        <v>37</v>
      </c>
      <c r="C23" s="123"/>
      <c r="D23" s="124">
        <v>9</v>
      </c>
      <c r="E23" s="125">
        <f>-2.13*150</f>
        <v>-319.5</v>
      </c>
      <c r="F23" s="125"/>
      <c r="G23" s="125">
        <f>E23-F23</f>
        <v>-319.5</v>
      </c>
      <c r="H23" s="125">
        <f t="shared" si="0"/>
        <v>-58</v>
      </c>
      <c r="I23" s="125">
        <f>G23+H23</f>
        <v>-377.5</v>
      </c>
      <c r="J23" s="125"/>
      <c r="K23" s="125"/>
      <c r="L23" s="125"/>
      <c r="M23" s="125"/>
      <c r="N23" s="126">
        <f>ROUND(I23-SUM(J23:L23),2)</f>
        <v>-377.5</v>
      </c>
      <c r="O23" s="125">
        <v>89315</v>
      </c>
      <c r="P23" s="125"/>
      <c r="Q23" s="125"/>
      <c r="R23" s="125"/>
      <c r="S23" s="129">
        <v>0</v>
      </c>
      <c r="T23" s="127" t="s">
        <v>33</v>
      </c>
    </row>
    <row r="24" spans="1:20" s="109" customFormat="1" ht="30.6" customHeight="1" x14ac:dyDescent="0.3">
      <c r="A24" s="84">
        <v>54139</v>
      </c>
      <c r="B24" s="78" t="s">
        <v>35</v>
      </c>
      <c r="C24" s="112">
        <v>44965</v>
      </c>
      <c r="D24" s="5">
        <v>4</v>
      </c>
      <c r="E24" s="27">
        <f>370000+11000</f>
        <v>381000</v>
      </c>
      <c r="F24" s="44">
        <v>54430</v>
      </c>
      <c r="G24" s="44">
        <f>E24-F24</f>
        <v>326570</v>
      </c>
      <c r="H24" s="19">
        <f>ROUND(G24*18%,0)</f>
        <v>58783</v>
      </c>
      <c r="I24" s="28">
        <f>G24+H24</f>
        <v>385353</v>
      </c>
      <c r="J24" s="28">
        <f>ROUND(G24*$J$6,0)</f>
        <v>3266</v>
      </c>
      <c r="K24" s="22">
        <f>ROUND(G24*$K$6,0)</f>
        <v>32657</v>
      </c>
      <c r="L24" s="22">
        <f>H24</f>
        <v>58783</v>
      </c>
      <c r="M24" s="22">
        <f>ROUND(I24-SUM(J24:L24),)</f>
        <v>290647</v>
      </c>
      <c r="N24" s="29"/>
      <c r="O24" s="26">
        <v>290646</v>
      </c>
      <c r="P24" s="18">
        <v>0</v>
      </c>
      <c r="Q24" s="19">
        <v>0</v>
      </c>
      <c r="R24" s="19">
        <v>0</v>
      </c>
      <c r="S24" s="26">
        <v>290646</v>
      </c>
      <c r="T24" s="30" t="s">
        <v>50</v>
      </c>
    </row>
    <row r="25" spans="1:20" x14ac:dyDescent="0.3">
      <c r="A25" s="3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</row>
    <row r="26" spans="1:20" x14ac:dyDescent="0.3">
      <c r="A26" s="3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pans="1:20" x14ac:dyDescent="0.3">
      <c r="A27" s="3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pans="1:20" x14ac:dyDescent="0.3">
      <c r="A28" s="3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 x14ac:dyDescent="0.3">
      <c r="A29" s="3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x14ac:dyDescent="0.3">
      <c r="A30" s="3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pans="1:20" x14ac:dyDescent="0.3">
      <c r="A31" s="3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x14ac:dyDescent="0.3">
      <c r="A32" s="3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 x14ac:dyDescent="0.3">
      <c r="A33" s="3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 x14ac:dyDescent="0.3">
      <c r="A34" s="3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pans="1:20" x14ac:dyDescent="0.3">
      <c r="A35" s="3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pans="1:20" x14ac:dyDescent="0.3">
      <c r="A36" s="32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x14ac:dyDescent="0.3">
      <c r="A37" s="32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pans="1:20" x14ac:dyDescent="0.3">
      <c r="A38" s="3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 x14ac:dyDescent="0.3">
      <c r="A39" s="3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pans="1:20" x14ac:dyDescent="0.3">
      <c r="A40" s="3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pans="1:20" x14ac:dyDescent="0.3">
      <c r="A41" s="3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x14ac:dyDescent="0.3">
      <c r="A42" s="32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pans="1:20" x14ac:dyDescent="0.3">
      <c r="A43" s="3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1:20" x14ac:dyDescent="0.3">
      <c r="A44" s="3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1:20" x14ac:dyDescent="0.3">
      <c r="A45" s="3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</row>
    <row r="46" spans="1:20" x14ac:dyDescent="0.3">
      <c r="A46" s="3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  <row r="47" spans="1:20" x14ac:dyDescent="0.3">
      <c r="A47" s="32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x14ac:dyDescent="0.3">
      <c r="A48" s="3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</row>
    <row r="49" spans="1:20" x14ac:dyDescent="0.3">
      <c r="A49" s="3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1:20" x14ac:dyDescent="0.3">
      <c r="A50" s="3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x14ac:dyDescent="0.3">
      <c r="A51" s="3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</row>
    <row r="52" spans="1:20" x14ac:dyDescent="0.3">
      <c r="A52" s="3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x14ac:dyDescent="0.3">
      <c r="A53" s="3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4" spans="1:20" x14ac:dyDescent="0.3">
      <c r="A54" s="3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1:20" x14ac:dyDescent="0.3">
      <c r="A55" s="32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 x14ac:dyDescent="0.3">
      <c r="A56" s="32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</row>
    <row r="57" spans="1:20" x14ac:dyDescent="0.3">
      <c r="A57" s="32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x14ac:dyDescent="0.3">
      <c r="A58" s="32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</row>
    <row r="59" spans="1:20" x14ac:dyDescent="0.3">
      <c r="A59" s="32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</row>
    <row r="60" spans="1:20" x14ac:dyDescent="0.3">
      <c r="A60" s="32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20" x14ac:dyDescent="0.3">
      <c r="A61" s="32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</row>
    <row r="62" spans="1:20" x14ac:dyDescent="0.3">
      <c r="A62" s="32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x14ac:dyDescent="0.3">
      <c r="A63" s="32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x14ac:dyDescent="0.3">
      <c r="A64" s="32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1:20" x14ac:dyDescent="0.3">
      <c r="A65" s="32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1:20" x14ac:dyDescent="0.3">
      <c r="A66" s="32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67" spans="1:20" x14ac:dyDescent="0.3">
      <c r="A67" s="32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</row>
    <row r="68" spans="1:20" x14ac:dyDescent="0.3">
      <c r="A68" s="32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spans="1:20" x14ac:dyDescent="0.3">
      <c r="A69" s="32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</row>
    <row r="70" spans="1:20" x14ac:dyDescent="0.3">
      <c r="A70" s="32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1:20" x14ac:dyDescent="0.3">
      <c r="A71" s="32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</row>
    <row r="72" spans="1:20" x14ac:dyDescent="0.3">
      <c r="A72" s="32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</row>
    <row r="73" spans="1:20" x14ac:dyDescent="0.3">
      <c r="A73" s="32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1:20" x14ac:dyDescent="0.3">
      <c r="A74" s="32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</row>
    <row r="75" spans="1:20" x14ac:dyDescent="0.3">
      <c r="A75" s="32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</row>
    <row r="76" spans="1:20" x14ac:dyDescent="0.3">
      <c r="A76" s="32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1:20" x14ac:dyDescent="0.3">
      <c r="A77" s="32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  <row r="78" spans="1:20" x14ac:dyDescent="0.3">
      <c r="A78" s="32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</row>
    <row r="79" spans="1:20" x14ac:dyDescent="0.3">
      <c r="A79" s="32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0" spans="1:20" x14ac:dyDescent="0.3">
      <c r="A80" s="32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1:20" x14ac:dyDescent="0.3">
      <c r="A81" s="32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</row>
    <row r="82" spans="1:20" x14ac:dyDescent="0.3">
      <c r="A82" s="32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</row>
    <row r="83" spans="1:20" x14ac:dyDescent="0.3">
      <c r="A83" s="32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</row>
    <row r="84" spans="1:20" x14ac:dyDescent="0.3">
      <c r="A84" s="32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2025-06-19T03:28:07Z</dcterms:modified>
</cp:coreProperties>
</file>