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7F3A9AC8-F513-47FA-A3C4-09552B1042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5" i="1" l="1"/>
  <c r="V15" i="1"/>
  <c r="T14" i="1"/>
  <c r="S15" i="1"/>
  <c r="U8" i="1"/>
  <c r="P13" i="1" l="1"/>
  <c r="M15" i="1"/>
  <c r="L15" i="1"/>
  <c r="G11" i="1"/>
  <c r="K11" i="1" s="1"/>
  <c r="G10" i="1"/>
  <c r="K10" i="1" s="1"/>
  <c r="P9" i="1"/>
  <c r="G9" i="1"/>
  <c r="I9" i="1" s="1"/>
  <c r="G8" i="1"/>
  <c r="J8" i="1" s="1"/>
  <c r="Q7" i="1"/>
  <c r="K8" i="1" l="1"/>
  <c r="K15" i="1" s="1"/>
  <c r="H10" i="1"/>
  <c r="H8" i="1"/>
  <c r="N8" i="1" s="1"/>
  <c r="J10" i="1"/>
  <c r="J11" i="1"/>
  <c r="H11" i="1"/>
  <c r="N11" i="1" l="1"/>
  <c r="H15" i="1"/>
  <c r="J15" i="1"/>
  <c r="E12" i="1"/>
  <c r="N10" i="1"/>
  <c r="N15" i="1" s="1"/>
  <c r="I11" i="1"/>
  <c r="I10" i="1"/>
  <c r="I8" i="1"/>
  <c r="P8" i="1" s="1"/>
  <c r="P11" i="1" l="1"/>
  <c r="P10" i="1"/>
  <c r="P12" i="1"/>
  <c r="N18" i="1" s="1"/>
  <c r="G12" i="1"/>
  <c r="I12" i="1" s="1"/>
  <c r="I15" i="1" s="1"/>
  <c r="X14" i="1" l="1"/>
  <c r="K22" i="1"/>
  <c r="P15" i="1"/>
  <c r="V16" i="1" s="1"/>
</calcChain>
</file>

<file path=xl/sharedStrings.xml><?xml version="1.0" encoding="utf-8"?>
<sst xmlns="http://schemas.openxmlformats.org/spreadsheetml/2006/main" count="44" uniqueCount="40">
  <si>
    <t>Amount</t>
  </si>
  <si>
    <t>UTR</t>
  </si>
  <si>
    <t>12-06-2023 NEFT/AXISP00397707953/RIUP23/581/ASHOK ₹ 4,42,503.00</t>
  </si>
  <si>
    <t xml:space="preserve">GST Release </t>
  </si>
  <si>
    <t>14-07-2023 NEFT/AXISP00406995897/RIUP23/1081/ASHOK 99163.00</t>
  </si>
  <si>
    <t>08-08-2023 NEFT/AXISP00413896718/RIUP23/1342/ASHOK 504095.00</t>
  </si>
  <si>
    <t>31-08-2023 NEFT/AXISP00419835731/RIUP23/1809/ASHOK/PUNB0659000 ₹ 5,52,626.00</t>
  </si>
  <si>
    <t>2 &amp; 3</t>
  </si>
  <si>
    <t>18-09-2023 NEFT/AXISP00425751835/RIUP23/2043/ASHOK/PUNB0659000 223492.00</t>
  </si>
  <si>
    <t>02-04-2024 NEFT/AXISP00485412563/RIUP24/014/ASHOK/PUNB0659000 32962.00</t>
  </si>
  <si>
    <t>29-06-2024 NEFT/AXISP00513342518/RIUP24/1010/ASHOK/PUNB0659000 ₹ 49,500.00</t>
  </si>
  <si>
    <t>Invoice_Details</t>
  </si>
  <si>
    <t>PMC_No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</si>
  <si>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</si>
  <si>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</si>
  <si>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</si>
  <si>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</si>
  <si>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</si>
  <si>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</si>
  <si>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</si>
  <si>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</si>
  <si>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</si>
  <si>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</si>
  <si>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</si>
  <si>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the Amount because the Qty. is more then the DPR</t>
  </si>
  <si>
    <t>Final_Amount</t>
  </si>
  <si>
    <t>BOQ_Amount</t>
  </si>
  <si>
    <t>Payment_Amount</t>
  </si>
  <si>
    <t>TDS_Payment_Amount</t>
  </si>
  <si>
    <t>Balance_Amount</t>
  </si>
  <si>
    <t>Total_Amount</t>
  </si>
  <si>
    <t xml:space="preserve">subcontactor name </t>
  </si>
  <si>
    <t>state name</t>
  </si>
  <si>
    <t>Uttar Pradesh</t>
  </si>
  <si>
    <t>district name</t>
  </si>
  <si>
    <t>Muzaffarnagar</t>
  </si>
  <si>
    <t>block name</t>
  </si>
  <si>
    <t>Balwakhedi village Hold Release</t>
  </si>
  <si>
    <t>Pundir Construction</t>
  </si>
  <si>
    <t>Balwakhedi Village Charthawal balance Road Restroation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</si>
</sst>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  <font>
      <sz val="9"/>
      <color theme="1"/>
      <name val="Comic Sans MS"/>
      <family val="4"/>
    </font>
    <font>
      <b/>
      <sz val="11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0" fontId="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43" fontId="4" fillId="2" borderId="0" xfId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5" fillId="2" borderId="2" xfId="1" applyFont="1" applyFill="1" applyBorder="1" applyAlignment="1">
      <alignment vertical="center"/>
    </xf>
    <xf numFmtId="0" fontId="5" fillId="2" borderId="2" xfId="1" applyNumberFormat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3" borderId="3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left" vertical="center"/>
    </xf>
    <xf numFmtId="15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3" fontId="5" fillId="3" borderId="3" xfId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43" fontId="5" fillId="2" borderId="4" xfId="1" applyFont="1" applyFill="1" applyBorder="1" applyAlignment="1">
      <alignment horizontal="right" vertical="center"/>
    </xf>
    <xf numFmtId="0" fontId="5" fillId="2" borderId="1" xfId="1" applyNumberFormat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43" fontId="3" fillId="2" borderId="2" xfId="1" applyFont="1" applyFill="1" applyBorder="1" applyAlignment="1">
      <alignment vertical="center"/>
    </xf>
    <xf numFmtId="0" fontId="5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5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3" fontId="5" fillId="2" borderId="3" xfId="1" applyFont="1" applyFill="1" applyBorder="1" applyAlignment="1">
      <alignment horizontal="right" vertical="center"/>
    </xf>
    <xf numFmtId="43" fontId="5" fillId="2" borderId="3" xfId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43" fontId="0" fillId="0" borderId="0" xfId="0" applyNumberFormat="1"/>
    <xf numFmtId="0" fontId="9" fillId="2" borderId="5" xfId="0" applyFont="1" applyFill="1" applyBorder="1" applyAlignment="1">
      <alignment vertical="center" wrapText="1"/>
    </xf>
    <xf numFmtId="43" fontId="9" fillId="2" borderId="5" xfId="1" applyFont="1" applyFill="1" applyBorder="1" applyAlignment="1">
      <alignment vertical="center" wrapText="1"/>
    </xf>
    <xf numFmtId="43" fontId="8" fillId="2" borderId="3" xfId="1" applyFont="1" applyFill="1" applyBorder="1" applyAlignment="1">
      <alignment vertical="center"/>
    </xf>
    <xf numFmtId="43" fontId="8" fillId="2" borderId="4" xfId="1" applyFont="1" applyFill="1" applyBorder="1" applyAlignment="1">
      <alignment vertical="center"/>
    </xf>
    <xf numFmtId="0" fontId="10" fillId="5" borderId="0" xfId="0" applyFont="1" applyFill="1"/>
    <xf numFmtId="43" fontId="5" fillId="2" borderId="4" xfId="6" applyFont="1" applyFill="1" applyBorder="1" applyAlignment="1">
      <alignment vertical="center"/>
    </xf>
    <xf numFmtId="43" fontId="8" fillId="2" borderId="7" xfId="1" applyFont="1" applyFill="1" applyBorder="1" applyAlignment="1">
      <alignment vertical="center"/>
    </xf>
    <xf numFmtId="43" fontId="5" fillId="2" borderId="8" xfId="1" applyFont="1" applyFill="1" applyBorder="1" applyAlignment="1">
      <alignment vertical="center"/>
    </xf>
    <xf numFmtId="43" fontId="5" fillId="2" borderId="7" xfId="1" applyFont="1" applyFill="1" applyBorder="1" applyAlignment="1">
      <alignment vertical="center"/>
    </xf>
    <xf numFmtId="43" fontId="8" fillId="2" borderId="9" xfId="1" applyFont="1" applyFill="1" applyBorder="1" applyAlignment="1">
      <alignment vertical="center"/>
    </xf>
    <xf numFmtId="43" fontId="8" fillId="2" borderId="10" xfId="1" applyFont="1" applyFill="1" applyBorder="1" applyAlignment="1">
      <alignment vertical="center"/>
    </xf>
    <xf numFmtId="43" fontId="5" fillId="2" borderId="10" xfId="1" applyFont="1" applyFill="1" applyBorder="1" applyAlignment="1">
      <alignment vertical="center"/>
    </xf>
    <xf numFmtId="43" fontId="5" fillId="2" borderId="9" xfId="1" applyFont="1" applyFill="1" applyBorder="1" applyAlignment="1">
      <alignment vertical="center"/>
    </xf>
    <xf numFmtId="0" fontId="10" fillId="0" borderId="6" xfId="0" applyFont="1" applyBorder="1"/>
    <xf numFmtId="0" fontId="10" fillId="0" borderId="6" xfId="0" applyFont="1" applyBorder="1" applyAlignment="1">
      <alignment vertical="center" wrapText="1"/>
    </xf>
    <xf numFmtId="0" fontId="3" fillId="2" borderId="4" xfId="1" applyNumberFormat="1" applyFont="1" applyFill="1" applyBorder="1" applyAlignment="1">
      <alignment vertical="center"/>
    </xf>
    <xf numFmtId="0" fontId="11" fillId="0" borderId="0" xfId="0" applyFont="1"/>
    <xf numFmtId="43" fontId="5" fillId="5" borderId="3" xfId="1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43" fontId="9" fillId="2" borderId="11" xfId="5" applyFont="1" applyFill="1" applyBorder="1" applyAlignment="1">
      <alignment vertical="center" wrapText="1"/>
    </xf>
    <xf numFmtId="43" fontId="9" fillId="2" borderId="12" xfId="5" applyFont="1" applyFill="1" applyBorder="1" applyAlignment="1">
      <alignment vertical="center" wrapText="1"/>
    </xf>
    <xf numFmtId="43" fontId="9" fillId="2" borderId="3" xfId="5" applyFont="1" applyFill="1" applyBorder="1" applyAlignment="1">
      <alignment vertical="center" wrapText="1"/>
    </xf>
  </cellXfs>
  <cellStyles count="7">
    <cellStyle name="Comma" xfId="1" builtinId="3"/>
    <cellStyle name="Comma 2" xfId="5" xr:uid="{63981D27-AF67-4AFA-94FE-ACA66363034C}"/>
    <cellStyle name="Comma 3" xfId="2" xr:uid="{1E0B797A-DF0F-4C9D-828E-C9DEA3B01DAF}"/>
    <cellStyle name="Comma 4" xfId="6" xr:uid="{8E508B38-9B79-4347-ACEB-0DDB40F23146}"/>
    <cellStyle name="Normal" xfId="0" builtinId="0"/>
    <cellStyle name="Normal 2" xfId="3" xr:uid="{C58028D9-D636-4562-AB23-7819AF1EBEAE}"/>
    <cellStyle name="Normal 3" xfId="4" xr:uid="{AA62635C-4192-4951-B4CF-BF3A8EC533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D22"/>
  <sheetViews>
    <sheetView tabSelected="1" workbookViewId="0">
      <selection activeCell="B14" sqref="B14"/>
    </sheetView>
  </sheetViews>
  <sheetFormatPr defaultColWidth="9" defaultRowHeight="15" x14ac:dyDescent="0.25"/>
  <cols>
    <col min="1" max="1" width="18.7109375" customWidth="1"/>
    <col min="2" max="2" width="28.28515625" bestFit="1" customWidth="1"/>
    <col min="3" max="3" width="15.5703125" customWidth="1"/>
    <col min="4" max="4" width="11.140625" customWidth="1"/>
    <col min="5" max="5" width="11.42578125" bestFit="1" customWidth="1"/>
    <col min="6" max="6" width="13.140625" customWidth="1"/>
    <col min="7" max="7" width="13.42578125" customWidth="1"/>
    <col min="8" max="8" width="13.28515625" bestFit="1" customWidth="1"/>
    <col min="9" max="9" width="13.7109375" bestFit="1" customWidth="1"/>
    <col min="10" max="10" width="11.7109375" bestFit="1" customWidth="1"/>
    <col min="11" max="11" width="12.5703125" bestFit="1" customWidth="1"/>
    <col min="12" max="13" width="10" customWidth="1"/>
    <col min="14" max="14" width="12.85546875" bestFit="1" customWidth="1"/>
    <col min="15" max="15" width="14.28515625" bestFit="1" customWidth="1"/>
    <col min="16" max="16" width="14" bestFit="1" customWidth="1"/>
    <col min="17" max="17" width="13.42578125" customWidth="1"/>
    <col min="18" max="18" width="21.5703125" bestFit="1" customWidth="1"/>
    <col min="19" max="19" width="13.7109375" bestFit="1" customWidth="1"/>
    <col min="20" max="20" width="14.5703125" bestFit="1" customWidth="1"/>
    <col min="21" max="21" width="16.85546875" bestFit="1" customWidth="1"/>
    <col min="22" max="22" width="15.7109375" customWidth="1"/>
    <col min="23" max="23" width="98.7109375" customWidth="1"/>
    <col min="24" max="24" width="15.7109375" customWidth="1"/>
  </cols>
  <sheetData>
    <row r="1" spans="1:82" x14ac:dyDescent="0.25">
      <c r="A1" s="60" t="s">
        <v>31</v>
      </c>
      <c r="B1" t="s">
        <v>38</v>
      </c>
    </row>
    <row r="2" spans="1:82" x14ac:dyDescent="0.25">
      <c r="A2" s="51" t="s">
        <v>32</v>
      </c>
      <c r="B2" t="s">
        <v>33</v>
      </c>
    </row>
    <row r="3" spans="1:82" x14ac:dyDescent="0.25">
      <c r="A3" s="51" t="s">
        <v>34</v>
      </c>
      <c r="B3" t="s">
        <v>35</v>
      </c>
    </row>
    <row r="4" spans="1:82" ht="15.75" thickBot="1" x14ac:dyDescent="0.3">
      <c r="A4" s="51" t="s">
        <v>36</v>
      </c>
      <c r="B4" t="s">
        <v>35</v>
      </c>
    </row>
    <row r="5" spans="1:82" s="4" customFormat="1" ht="35.1" customHeight="1" x14ac:dyDescent="0.25">
      <c r="A5" s="53" t="s">
        <v>12</v>
      </c>
      <c r="B5" s="54" t="s">
        <v>11</v>
      </c>
      <c r="C5" s="55" t="s">
        <v>13</v>
      </c>
      <c r="D5" s="56" t="s">
        <v>14</v>
      </c>
      <c r="E5" s="54" t="s">
        <v>15</v>
      </c>
      <c r="F5" s="54" t="s">
        <v>16</v>
      </c>
      <c r="G5" s="56" t="s">
        <v>17</v>
      </c>
      <c r="H5" s="57" t="s">
        <v>18</v>
      </c>
      <c r="I5" s="58" t="s">
        <v>0</v>
      </c>
      <c r="J5" s="54" t="s">
        <v>19</v>
      </c>
      <c r="K5" s="54" t="s">
        <v>20</v>
      </c>
      <c r="L5" s="54" t="s">
        <v>21</v>
      </c>
      <c r="M5" s="54" t="s">
        <v>22</v>
      </c>
      <c r="N5" s="54" t="s">
        <v>23</v>
      </c>
      <c r="O5" s="59" t="s">
        <v>24</v>
      </c>
      <c r="P5" s="1" t="s">
        <v>25</v>
      </c>
      <c r="Q5" s="1"/>
      <c r="R5" s="36" t="s">
        <v>26</v>
      </c>
      <c r="S5" s="54" t="s">
        <v>27</v>
      </c>
      <c r="T5" s="54" t="s">
        <v>28</v>
      </c>
      <c r="U5" s="36" t="s">
        <v>29</v>
      </c>
      <c r="V5" s="54" t="s">
        <v>30</v>
      </c>
      <c r="W5" s="54" t="s">
        <v>1</v>
      </c>
      <c r="X5" s="35"/>
      <c r="Y5" s="2"/>
      <c r="Z5" s="2"/>
      <c r="AA5" s="2"/>
      <c r="AB5" s="2"/>
      <c r="AC5" s="2"/>
      <c r="AD5" s="2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</row>
    <row r="6" spans="1:82" s="4" customFormat="1" ht="35.1" customHeight="1" thickBot="1" x14ac:dyDescent="0.3">
      <c r="A6" s="5"/>
      <c r="B6" s="6"/>
      <c r="C6" s="5"/>
      <c r="D6" s="5"/>
      <c r="E6" s="5"/>
      <c r="F6" s="5"/>
      <c r="G6" s="5"/>
      <c r="H6" s="7">
        <v>0.18</v>
      </c>
      <c r="I6" s="5"/>
      <c r="J6" s="7">
        <v>0.01</v>
      </c>
      <c r="K6" s="7">
        <v>0.1</v>
      </c>
      <c r="L6" s="7">
        <v>0.1</v>
      </c>
      <c r="M6" s="7">
        <v>0.1</v>
      </c>
      <c r="N6" s="5"/>
      <c r="O6" s="5"/>
      <c r="P6" s="5"/>
      <c r="Q6" s="8"/>
      <c r="R6" s="5"/>
      <c r="S6" s="5"/>
      <c r="T6" s="7">
        <v>0.01</v>
      </c>
      <c r="U6" s="7">
        <v>0.05</v>
      </c>
      <c r="V6" s="5"/>
      <c r="W6" s="5"/>
      <c r="X6" s="5"/>
      <c r="Y6" s="2"/>
      <c r="Z6" s="2"/>
      <c r="AA6" s="2"/>
      <c r="AB6" s="2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</row>
    <row r="7" spans="1:82" s="16" customFormat="1" ht="35.1" customHeight="1" x14ac:dyDescent="0.25">
      <c r="A7" s="9"/>
      <c r="B7" s="10"/>
      <c r="C7" s="11"/>
      <c r="D7" s="12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4">
        <f>A8</f>
        <v>57019</v>
      </c>
      <c r="R7" s="13"/>
      <c r="S7" s="13"/>
      <c r="T7" s="13"/>
      <c r="U7" s="13"/>
      <c r="V7" s="13"/>
      <c r="W7" s="15"/>
      <c r="X7" s="13"/>
      <c r="Y7" s="2"/>
      <c r="Z7" s="2"/>
      <c r="AA7" s="2"/>
      <c r="AB7" s="2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</row>
    <row r="8" spans="1:82" s="4" customFormat="1" ht="50.25" customHeight="1" x14ac:dyDescent="0.15">
      <c r="A8" s="50">
        <v>57019</v>
      </c>
      <c r="B8" s="17" t="s">
        <v>39</v>
      </c>
      <c r="C8" s="18">
        <v>45045</v>
      </c>
      <c r="D8" s="19">
        <v>1</v>
      </c>
      <c r="E8" s="20">
        <v>550906</v>
      </c>
      <c r="F8" s="20">
        <v>0</v>
      </c>
      <c r="G8" s="20">
        <f>E8-F8</f>
        <v>550906</v>
      </c>
      <c r="H8" s="20">
        <f>ROUND(G8*18%,0)</f>
        <v>99163</v>
      </c>
      <c r="I8" s="20">
        <f>G8+H8</f>
        <v>650069</v>
      </c>
      <c r="J8" s="20">
        <f>J6*G8</f>
        <v>5509.06</v>
      </c>
      <c r="K8" s="20">
        <f>K6*G8</f>
        <v>55090.600000000006</v>
      </c>
      <c r="L8" s="20"/>
      <c r="M8" s="20"/>
      <c r="N8" s="20">
        <f>H8</f>
        <v>99163</v>
      </c>
      <c r="O8" s="20">
        <v>47803</v>
      </c>
      <c r="P8" s="20">
        <f>ROUNDUP(I8-J8-K8-N8-O8,0)</f>
        <v>442504</v>
      </c>
      <c r="Q8" s="21"/>
      <c r="R8" s="37"/>
      <c r="S8" s="40">
        <v>442503</v>
      </c>
      <c r="T8" s="38"/>
      <c r="U8" s="38">
        <f>R8-SUM(S8:S14)</f>
        <v>-1904841</v>
      </c>
      <c r="V8" s="41">
        <v>442503</v>
      </c>
      <c r="W8" s="48" t="s">
        <v>2</v>
      </c>
      <c r="X8" s="44"/>
      <c r="Y8" s="2"/>
      <c r="Z8" s="2"/>
      <c r="AA8" s="2"/>
      <c r="AB8" s="2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</row>
    <row r="9" spans="1:82" s="4" customFormat="1" ht="35.1" customHeight="1" x14ac:dyDescent="0.15">
      <c r="A9" s="50">
        <v>57019</v>
      </c>
      <c r="B9" s="17" t="s">
        <v>3</v>
      </c>
      <c r="C9" s="18">
        <v>45121</v>
      </c>
      <c r="D9" s="19">
        <v>1</v>
      </c>
      <c r="E9" s="22">
        <v>99163</v>
      </c>
      <c r="F9" s="22"/>
      <c r="G9" s="20">
        <f>E9-F9</f>
        <v>99163</v>
      </c>
      <c r="H9" s="20"/>
      <c r="I9" s="20">
        <f>G9+H9</f>
        <v>99163</v>
      </c>
      <c r="J9" s="20"/>
      <c r="K9" s="20"/>
      <c r="L9" s="20"/>
      <c r="M9" s="20"/>
      <c r="N9" s="20"/>
      <c r="O9" s="20"/>
      <c r="P9" s="20">
        <f>E9</f>
        <v>99163</v>
      </c>
      <c r="Q9" s="21"/>
      <c r="R9" s="37"/>
      <c r="S9" s="40">
        <v>99163</v>
      </c>
      <c r="T9" s="38"/>
      <c r="U9" s="37"/>
      <c r="V9" s="41">
        <v>99163</v>
      </c>
      <c r="W9" s="48" t="s">
        <v>4</v>
      </c>
      <c r="X9" s="45"/>
      <c r="Y9" s="2"/>
      <c r="Z9" s="2"/>
      <c r="AA9" s="2"/>
      <c r="AB9" s="2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</row>
    <row r="10" spans="1:82" s="4" customFormat="1" ht="35.1" customHeight="1" x14ac:dyDescent="0.15">
      <c r="A10" s="50">
        <v>57019</v>
      </c>
      <c r="B10" s="17" t="s">
        <v>39</v>
      </c>
      <c r="C10" s="18">
        <v>45131</v>
      </c>
      <c r="D10" s="19">
        <v>2</v>
      </c>
      <c r="E10" s="20">
        <v>620694.25</v>
      </c>
      <c r="F10" s="20">
        <v>0</v>
      </c>
      <c r="G10" s="20">
        <f>E10-F10</f>
        <v>620694.25</v>
      </c>
      <c r="H10" s="20">
        <f>ROUND(G10*18%,0)</f>
        <v>111725</v>
      </c>
      <c r="I10" s="20">
        <f>G10+H10</f>
        <v>732419.25</v>
      </c>
      <c r="J10" s="20">
        <f>J6*G10</f>
        <v>6206.9425000000001</v>
      </c>
      <c r="K10" s="20">
        <f>K6*G10</f>
        <v>62069.425000000003</v>
      </c>
      <c r="L10" s="20"/>
      <c r="M10" s="20"/>
      <c r="N10" s="20">
        <f>H10</f>
        <v>111725</v>
      </c>
      <c r="O10" s="20">
        <v>48323</v>
      </c>
      <c r="P10" s="20">
        <f>ROUNDUP(I10-J10-K10-N10-O10,0)</f>
        <v>504095</v>
      </c>
      <c r="Q10" s="21"/>
      <c r="R10" s="61"/>
      <c r="S10" s="40">
        <v>504095</v>
      </c>
      <c r="T10" s="38"/>
      <c r="U10" s="37"/>
      <c r="V10" s="41">
        <v>504095</v>
      </c>
      <c r="W10" s="48" t="s">
        <v>5</v>
      </c>
      <c r="X10" s="45"/>
      <c r="Y10" s="2"/>
      <c r="Z10" s="2"/>
      <c r="AA10" s="2"/>
      <c r="AB10" s="2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</row>
    <row r="11" spans="1:82" s="4" customFormat="1" ht="35.1" customHeight="1" x14ac:dyDescent="0.15">
      <c r="A11" s="50">
        <v>57019</v>
      </c>
      <c r="B11" s="17" t="s">
        <v>39</v>
      </c>
      <c r="C11" s="18">
        <v>45166</v>
      </c>
      <c r="D11" s="19">
        <v>3</v>
      </c>
      <c r="E11" s="20">
        <v>620928</v>
      </c>
      <c r="F11" s="39">
        <v>158400</v>
      </c>
      <c r="G11" s="20">
        <f>E11-F11</f>
        <v>462528</v>
      </c>
      <c r="H11" s="20">
        <f>ROUND(G11*18%,0)</f>
        <v>83255</v>
      </c>
      <c r="I11" s="20">
        <f>G11+H11</f>
        <v>545783</v>
      </c>
      <c r="J11" s="20">
        <f>J6*G11</f>
        <v>4625.28</v>
      </c>
      <c r="K11" s="20">
        <f>K6*G11</f>
        <v>46252.800000000003</v>
      </c>
      <c r="L11" s="20"/>
      <c r="M11" s="20"/>
      <c r="N11" s="20">
        <f>H11</f>
        <v>83255</v>
      </c>
      <c r="O11" s="20"/>
      <c r="P11" s="20">
        <f>ROUNDUP(I11-J11-K11-N11-O11,0)</f>
        <v>411650</v>
      </c>
      <c r="Q11" s="21"/>
      <c r="R11" s="62"/>
      <c r="S11" s="40">
        <v>552626</v>
      </c>
      <c r="T11" s="20"/>
      <c r="U11" s="20"/>
      <c r="V11" s="42">
        <v>552626</v>
      </c>
      <c r="W11" s="49" t="s">
        <v>6</v>
      </c>
      <c r="X11" s="46"/>
      <c r="Y11" s="2"/>
      <c r="Z11" s="2"/>
      <c r="AA11" s="2"/>
      <c r="AB11" s="2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</row>
    <row r="12" spans="1:82" s="4" customFormat="1" ht="35.1" customHeight="1" x14ac:dyDescent="0.15">
      <c r="A12" s="50">
        <v>57019</v>
      </c>
      <c r="B12" s="17" t="s">
        <v>3</v>
      </c>
      <c r="C12" s="18">
        <v>45180</v>
      </c>
      <c r="D12" s="19" t="s">
        <v>7</v>
      </c>
      <c r="E12" s="22">
        <f>H10+H11</f>
        <v>194980</v>
      </c>
      <c r="F12" s="22"/>
      <c r="G12" s="20">
        <f>E12-F12</f>
        <v>194980</v>
      </c>
      <c r="H12" s="20"/>
      <c r="I12" s="20">
        <f>G12+H12</f>
        <v>194980</v>
      </c>
      <c r="J12" s="20"/>
      <c r="K12" s="20"/>
      <c r="L12" s="20"/>
      <c r="M12" s="20"/>
      <c r="N12" s="20"/>
      <c r="O12" s="20"/>
      <c r="P12" s="20">
        <f>E12</f>
        <v>194980</v>
      </c>
      <c r="Q12" s="21"/>
      <c r="R12" s="63"/>
      <c r="S12" s="40">
        <v>223492</v>
      </c>
      <c r="T12" s="20"/>
      <c r="U12" s="20"/>
      <c r="V12" s="42">
        <v>223492</v>
      </c>
      <c r="W12" s="48" t="s">
        <v>8</v>
      </c>
      <c r="X12" s="46"/>
      <c r="Y12" s="2"/>
      <c r="Z12" s="2"/>
      <c r="AA12" s="2"/>
      <c r="AB12" s="2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</row>
    <row r="13" spans="1:82" s="4" customFormat="1" ht="35.1" customHeight="1" x14ac:dyDescent="0.15">
      <c r="A13" s="50">
        <v>57019</v>
      </c>
      <c r="B13" s="28" t="s">
        <v>37</v>
      </c>
      <c r="C13" s="29"/>
      <c r="D13" s="30"/>
      <c r="E13" s="31">
        <v>32962</v>
      </c>
      <c r="F13" s="31"/>
      <c r="G13" s="32"/>
      <c r="H13" s="32"/>
      <c r="I13" s="32"/>
      <c r="J13" s="32"/>
      <c r="K13" s="32"/>
      <c r="L13" s="32"/>
      <c r="M13" s="32"/>
      <c r="N13" s="32"/>
      <c r="O13" s="52">
        <v>-32962</v>
      </c>
      <c r="P13" s="32">
        <f>E13</f>
        <v>32962</v>
      </c>
      <c r="Q13" s="33"/>
      <c r="R13" s="32"/>
      <c r="S13" s="32">
        <v>32962</v>
      </c>
      <c r="T13" s="32"/>
      <c r="U13" s="32"/>
      <c r="V13" s="43">
        <v>32962</v>
      </c>
      <c r="W13" s="48" t="s">
        <v>9</v>
      </c>
      <c r="X13" s="47"/>
      <c r="Y13" s="2"/>
      <c r="Z13" s="2"/>
      <c r="AA13" s="2"/>
      <c r="AB13" s="2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</row>
    <row r="14" spans="1:82" s="4" customFormat="1" ht="35.1" customHeight="1" thickBot="1" x14ac:dyDescent="0.3">
      <c r="A14" s="27"/>
      <c r="B14" s="28"/>
      <c r="C14" s="29"/>
      <c r="D14" s="30"/>
      <c r="E14" s="31"/>
      <c r="F14" s="31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3"/>
      <c r="R14" s="32"/>
      <c r="S14" s="32">
        <v>50000</v>
      </c>
      <c r="T14" s="32">
        <f>S14*2%</f>
        <v>1000</v>
      </c>
      <c r="U14" s="32"/>
      <c r="V14" s="43">
        <v>49500</v>
      </c>
      <c r="W14" s="49" t="s">
        <v>10</v>
      </c>
      <c r="X14" s="45">
        <f>SUM(P8:P14)-SUM(V8:V14)</f>
        <v>-218987</v>
      </c>
      <c r="Y14" s="2"/>
      <c r="Z14" s="2"/>
      <c r="AA14" s="2"/>
      <c r="AB14" s="2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</row>
    <row r="15" spans="1:82" s="4" customFormat="1" ht="35.1" customHeight="1" x14ac:dyDescent="0.25">
      <c r="A15" s="23"/>
      <c r="B15" s="24"/>
      <c r="C15" s="24"/>
      <c r="D15" s="24"/>
      <c r="E15" s="24"/>
      <c r="F15" s="24"/>
      <c r="G15" s="24"/>
      <c r="H15" s="25">
        <f>SUM(H8:H14)</f>
        <v>294143</v>
      </c>
      <c r="I15" s="25">
        <f>SUM(I8:I14)</f>
        <v>2222414.25</v>
      </c>
      <c r="J15" s="25">
        <f t="shared" ref="J15:N15" si="0">SUM(J8:J12)</f>
        <v>16341.282500000001</v>
      </c>
      <c r="K15" s="25">
        <f t="shared" si="0"/>
        <v>163412.82500000001</v>
      </c>
      <c r="L15" s="25">
        <f t="shared" si="0"/>
        <v>0</v>
      </c>
      <c r="M15" s="25">
        <f t="shared" si="0"/>
        <v>0</v>
      </c>
      <c r="N15" s="25">
        <f t="shared" si="0"/>
        <v>294143</v>
      </c>
      <c r="O15" s="25">
        <f>SUM(O8:O14)</f>
        <v>63164</v>
      </c>
      <c r="P15" s="25">
        <f>SUM(P8:P14)</f>
        <v>1685354</v>
      </c>
      <c r="Q15" s="1"/>
      <c r="R15" s="24"/>
      <c r="S15" s="25">
        <f>SUM(S8:S14)</f>
        <v>1904841</v>
      </c>
      <c r="T15" s="24"/>
      <c r="U15" s="25"/>
      <c r="V15" s="25">
        <f>SUM(V8:V14)</f>
        <v>1904341</v>
      </c>
      <c r="W15" s="32"/>
      <c r="X15" s="25"/>
      <c r="Y15" s="2"/>
      <c r="Z15" s="2"/>
      <c r="AA15" s="2"/>
      <c r="AB15" s="2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</row>
    <row r="16" spans="1:82" s="4" customFormat="1" ht="35.1" customHeight="1" thickBot="1" x14ac:dyDescent="0.3">
      <c r="A16" s="6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8"/>
      <c r="R16" s="5"/>
      <c r="S16" s="5"/>
      <c r="T16" s="26"/>
      <c r="U16" s="26"/>
      <c r="V16" s="26">
        <f>P15-V15</f>
        <v>-218987</v>
      </c>
      <c r="W16" s="5"/>
      <c r="X16" s="26"/>
      <c r="Y16" s="2"/>
      <c r="Z16" s="2"/>
      <c r="AA16" s="2"/>
      <c r="AB16" s="2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</row>
    <row r="18" spans="11:14" x14ac:dyDescent="0.25">
      <c r="N18" s="34">
        <f>N15-P12-P9</f>
        <v>0</v>
      </c>
    </row>
    <row r="22" spans="11:14" x14ac:dyDescent="0.25">
      <c r="K22" s="34">
        <f>N15-P9-P12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2025-08-23T08:07:02Z</dcterms:modified>
</cp:coreProperties>
</file>