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Laxmi\Laxmi\"/>
    </mc:Choice>
  </mc:AlternateContent>
  <xr:revisionPtr revIDLastSave="0" documentId="13_ncr:1_{FBBE6401-8E8A-404E-9931-C9D27C13A6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G16" i="1"/>
  <c r="J16" i="1" s="1"/>
  <c r="G29" i="1"/>
  <c r="G25" i="1"/>
  <c r="L25" i="1" s="1"/>
  <c r="G14" i="1"/>
  <c r="K14" i="1" s="1"/>
  <c r="G21" i="1"/>
  <c r="J21" i="1" s="1"/>
  <c r="R20" i="1"/>
  <c r="G20" i="1"/>
  <c r="K20" i="1" s="1"/>
  <c r="R14" i="1"/>
  <c r="K17" i="1" l="1"/>
  <c r="L17" i="1"/>
  <c r="J17" i="1"/>
  <c r="H17" i="1"/>
  <c r="N17" i="1" s="1"/>
  <c r="K16" i="1"/>
  <c r="L16" i="1"/>
  <c r="H16" i="1"/>
  <c r="N16" i="1" s="1"/>
  <c r="E18" i="1" s="1"/>
  <c r="O18" i="1" s="1"/>
  <c r="J29" i="1"/>
  <c r="K29" i="1"/>
  <c r="H29" i="1"/>
  <c r="N29" i="1" s="1"/>
  <c r="E30" i="1" s="1"/>
  <c r="O30" i="1" s="1"/>
  <c r="L29" i="1"/>
  <c r="J25" i="1"/>
  <c r="K25" i="1"/>
  <c r="H25" i="1"/>
  <c r="J14" i="1"/>
  <c r="H14" i="1"/>
  <c r="N14" i="1" s="1"/>
  <c r="E15" i="1" s="1"/>
  <c r="O15" i="1" s="1"/>
  <c r="L14" i="1"/>
  <c r="K21" i="1"/>
  <c r="L21" i="1"/>
  <c r="H21" i="1"/>
  <c r="N21" i="1" s="1"/>
  <c r="E23" i="1" s="1"/>
  <c r="O23" i="1" s="1"/>
  <c r="H20" i="1"/>
  <c r="N20" i="1" s="1"/>
  <c r="E22" i="1" s="1"/>
  <c r="O22" i="1" s="1"/>
  <c r="L20" i="1"/>
  <c r="J20" i="1"/>
  <c r="I16" i="1" l="1"/>
  <c r="O16" i="1" s="1"/>
  <c r="I17" i="1"/>
  <c r="O17" i="1" s="1"/>
  <c r="I29" i="1"/>
  <c r="O29" i="1" s="1"/>
  <c r="U29" i="1" s="1"/>
  <c r="I25" i="1"/>
  <c r="N25" i="1"/>
  <c r="E26" i="1" s="1"/>
  <c r="O26" i="1" s="1"/>
  <c r="I21" i="1"/>
  <c r="O21" i="1" s="1"/>
  <c r="I14" i="1"/>
  <c r="O14" i="1" s="1"/>
  <c r="I20" i="1"/>
  <c r="O20" i="1" s="1"/>
  <c r="G9" i="1"/>
  <c r="J9" i="1" s="1"/>
  <c r="R8" i="1"/>
  <c r="S9" i="1"/>
  <c r="U14" i="1" l="1"/>
  <c r="U20" i="1"/>
  <c r="O25" i="1"/>
  <c r="U25" i="1" s="1"/>
  <c r="K9" i="1"/>
  <c r="L9" i="1"/>
  <c r="H9" i="1"/>
  <c r="N9" i="1" s="1"/>
  <c r="S8" i="1"/>
  <c r="G8" i="1"/>
  <c r="K8" i="1" s="1"/>
  <c r="I9" i="1" l="1"/>
  <c r="O9" i="1" s="1"/>
  <c r="L8" i="1"/>
  <c r="H8" i="1"/>
  <c r="N8" i="1" s="1"/>
  <c r="J8" i="1"/>
  <c r="E10" i="1" l="1"/>
  <c r="O10" i="1" s="1"/>
  <c r="I8" i="1"/>
  <c r="O8" i="1" s="1"/>
  <c r="U8" i="1" l="1"/>
</calcChain>
</file>

<file path=xl/sharedStrings.xml><?xml version="1.0" encoding="utf-8"?>
<sst xmlns="http://schemas.openxmlformats.org/spreadsheetml/2006/main" count="70" uniqueCount="56">
  <si>
    <t>Amount</t>
  </si>
  <si>
    <t>PAYMENT NOTE No.</t>
  </si>
  <si>
    <t>UTR</t>
  </si>
  <si>
    <t>TDS Amount @ 1% on BASIC AMOUNT</t>
  </si>
  <si>
    <t>RIUP23/4138</t>
  </si>
  <si>
    <t>Advance Village Wise</t>
  </si>
  <si>
    <t>20-12-2023 NEFT/AXISP00454416136/RIUP23/3867/MAHESH KUMAR TYAGI/IOBA0003755 85722.00</t>
  </si>
  <si>
    <t>RIUP23/3867</t>
  </si>
  <si>
    <t>11-12-2023 NEFT/AXISP00451701553/RIUP23/3684/MAHESH KUMAR TYAGI/IOBA0003755 99000.00</t>
  </si>
  <si>
    <t>01-03-2024 NEFT/AXISP00476344544/RIUP23/4904/MAHESH KUMAR TYAGI/IOBA0003755 141510.00</t>
  </si>
  <si>
    <t>2 &amp; 3</t>
  </si>
  <si>
    <t>09-05-2024 NEFT/AXISP00498693673/RIUP24/0178A/MAHESH KUMAR TYAGI/IOBA0003755 63992.00</t>
  </si>
  <si>
    <t>01-06-2024 NEFT/AXISP00505106994/RIUP24/0727/MAHE SH KUMAR TYAGI/IOBA0003755 148500.00</t>
  </si>
  <si>
    <t>Mahesh Kumar Tyagi</t>
  </si>
  <si>
    <t>PH &amp; BW work</t>
  </si>
  <si>
    <t>23-09-2024 NEFT/AXISP00543442488/RIUP24/1409/MAHESH KUMAR TYAGI/IOBA0003755 112499.00</t>
  </si>
  <si>
    <t>07-12-2024 NEFT/AXISP00581582873/RIUP24/2504/MAHESH KUMAR TYAGI/IOBA0003755 114680.00</t>
  </si>
  <si>
    <t>14-01-2025 NEFT/AXISP00598257717/RIUP24/2508/MAHESH KUMAR TYAGI/IOBA0003755 10489.00</t>
  </si>
  <si>
    <t>21-02-2025 NEFT/AXISP00620390860/RIUP24/3180/MAHESH KUMAR TYAGI/IOBA0003755 217986.00</t>
  </si>
  <si>
    <t>27-02-2025 NEFT/AXISP00623074858/RIUP24/3047/MAHESH KUMAR TYAGI/IOBA0003755 21542.00</t>
  </si>
  <si>
    <t>21-03-2025 NEFT/AXISP00636917554/RIUP24/3286/MAHESH KUMAR TYAGI/IOBA0003755  1,50,000.00</t>
  </si>
  <si>
    <t>27-03-2025 NEFT/AXISP00640140741/RIUP24/3508/MAHESH KUMAR TYAGI/IOBA0003755 56706.00</t>
  </si>
  <si>
    <t>27-03-2025 NEFT/AXISP00640130290/RIUP24/3491/MAHESH KUMAR TYAGI/IOBA0003755 100000.00</t>
  </si>
  <si>
    <t>16-04-2025 NEFT/AXISP00651859292/RIUP25/0097/MAHESH KUMAR TYAGI/IOBA0003755 39600.00</t>
  </si>
  <si>
    <t>16-04-2025 NEFT/AXISP00651859291/RIUP25/0096/MAHESH KUMAR TYAGI/IOBA0003755 44550.00</t>
  </si>
  <si>
    <t>30-04-2025 NEFT/AXISP00658414390/RIUP24/3048/MAHESH KUMAR TYAGI/IOBA0003755 30445.00</t>
  </si>
  <si>
    <t>30-04-2025 NEFT/AXISP00658414398/RIUP25/0184/MAHESH KUMAR TYAGI/IOBA0003755 52882.00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</si>
  <si>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</si>
  <si>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</si>
  <si>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</si>
  <si>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</si>
  <si>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</si>
  <si>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</si>
  <si>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</si>
  <si>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</si>
  <si>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</si>
  <si>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</si>
  <si>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</si>
  <si>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</si>
  <si>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</si>
  <si>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</si>
  <si>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</si>
  <si>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</si>
  <si>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</si>
  <si>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</si>
  <si>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</si>
  <si>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</si>
  <si>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</si>
  <si>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</si>
  <si>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>GST Release Note</t>
  </si>
  <si>
    <t xml:space="preserve"> MORKUKKA village CONSTRUCTION OF PUMP HOUSE WORK </t>
  </si>
  <si>
    <t xml:space="preserve">MORKUKKA village  CONSTRUCTION OF BOUNDARY WALL WORK  </t>
  </si>
  <si>
    <t xml:space="preserve">MORKUKKA village CONSTRUCTION OF BOUNDARY WALL WORK  </t>
  </si>
  <si>
    <t xml:space="preserve">  PHULAT village CONSTRUCTION OF PUMP HOUSE WORK </t>
  </si>
  <si>
    <t xml:space="preserve"> MUBARIKPUR  BLOCK SHAHPUR village  CONSTRUCTION OF BALANCE PUMP HOUSE WORK</t>
  </si>
  <si>
    <t xml:space="preserve"> KHANPUR  BLOCK KHATAULI village CONSTRUCTION OF BALANCE 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</si>
</sst>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7" fillId="0" borderId="3" xfId="0" applyNumberFormat="1" applyFont="1" applyBorder="1"/>
    <xf numFmtId="43" fontId="3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10" fillId="2" borderId="4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topLeftCell="A13" zoomScaleNormal="100" workbookViewId="0">
      <selection activeCell="E28" sqref="E28"/>
    </sheetView>
  </sheetViews>
  <sheetFormatPr defaultColWidth="9" defaultRowHeight="15" x14ac:dyDescent="0.25"/>
  <cols>
    <col min="1" max="1" width="9.28515625" style="2" customWidth="1"/>
    <col min="2" max="2" width="44.42578125" style="2" customWidth="1"/>
    <col min="3" max="3" width="12" style="2" bestFit="1" customWidth="1"/>
    <col min="4" max="4" width="13.28515625" style="2" customWidth="1"/>
    <col min="5" max="5" width="12.42578125" style="2" bestFit="1" customWidth="1"/>
    <col min="6" max="6" width="12" style="2" bestFit="1" customWidth="1"/>
    <col min="7" max="7" width="15.7109375" style="2" bestFit="1" customWidth="1"/>
    <col min="8" max="8" width="10.85546875" style="12" bestFit="1" customWidth="1"/>
    <col min="9" max="9" width="13.85546875" style="12" bestFit="1" customWidth="1"/>
    <col min="10" max="10" width="12" style="2" bestFit="1" customWidth="1"/>
    <col min="11" max="11" width="13.28515625" style="2" bestFit="1" customWidth="1"/>
    <col min="12" max="12" width="6.42578125" style="2" customWidth="1"/>
    <col min="13" max="13" width="7.140625" style="2" customWidth="1"/>
    <col min="14" max="14" width="13.85546875" style="2" bestFit="1" customWidth="1"/>
    <col min="15" max="15" width="15" style="2" bestFit="1" customWidth="1"/>
    <col min="16" max="16" width="14.42578125" style="2" customWidth="1"/>
    <col min="17" max="17" width="12" style="2" bestFit="1" customWidth="1"/>
    <col min="18" max="18" width="10.42578125" style="2" hidden="1" customWidth="1"/>
    <col min="19" max="19" width="16.7109375" style="2" bestFit="1" customWidth="1"/>
    <col min="20" max="20" width="94.28515625" style="2" customWidth="1"/>
    <col min="21" max="21" width="13.85546875" style="2" bestFit="1" customWidth="1"/>
    <col min="22" max="22" width="11" style="2" bestFit="1" customWidth="1"/>
    <col min="23" max="16384" width="9" style="2"/>
  </cols>
  <sheetData>
    <row r="1" spans="1:22" x14ac:dyDescent="0.25">
      <c r="A1" s="32" t="s">
        <v>27</v>
      </c>
      <c r="B1" s="33" t="s">
        <v>13</v>
      </c>
      <c r="E1" s="3"/>
      <c r="F1" s="3"/>
      <c r="G1" s="3"/>
      <c r="H1" s="4"/>
      <c r="I1" s="4"/>
    </row>
    <row r="2" spans="1:22" ht="21" x14ac:dyDescent="0.25">
      <c r="A2" s="32" t="s">
        <v>28</v>
      </c>
      <c r="B2" t="s">
        <v>29</v>
      </c>
      <c r="C2" s="5"/>
      <c r="D2" s="5"/>
      <c r="G2" s="6"/>
      <c r="I2" s="6" t="s">
        <v>14</v>
      </c>
      <c r="J2" s="7"/>
      <c r="K2" s="7"/>
      <c r="L2" s="7"/>
      <c r="M2" s="7"/>
      <c r="N2" s="7"/>
      <c r="O2" s="7"/>
      <c r="P2" s="7"/>
      <c r="Q2" s="7"/>
      <c r="R2" s="7"/>
    </row>
    <row r="3" spans="1:22" ht="21.75" thickBot="1" x14ac:dyDescent="0.3">
      <c r="A3" s="32" t="s">
        <v>30</v>
      </c>
      <c r="B3" t="s">
        <v>31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</row>
    <row r="4" spans="1:22" ht="15.75" thickBot="1" x14ac:dyDescent="0.3">
      <c r="A4" s="32" t="s">
        <v>32</v>
      </c>
      <c r="B4" t="s">
        <v>31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P4" s="7"/>
      <c r="Q4" s="10"/>
      <c r="R4" s="10"/>
      <c r="S4" s="10"/>
      <c r="T4" s="10"/>
      <c r="U4" s="10"/>
    </row>
    <row r="5" spans="1:22" ht="67.5" x14ac:dyDescent="0.25">
      <c r="A5" s="34" t="s">
        <v>33</v>
      </c>
      <c r="B5" s="35" t="s">
        <v>34</v>
      </c>
      <c r="C5" s="36" t="s">
        <v>35</v>
      </c>
      <c r="D5" s="37" t="s">
        <v>36</v>
      </c>
      <c r="E5" s="35" t="s">
        <v>37</v>
      </c>
      <c r="F5" s="35" t="s">
        <v>38</v>
      </c>
      <c r="G5" s="37" t="s">
        <v>39</v>
      </c>
      <c r="H5" s="38" t="s">
        <v>40</v>
      </c>
      <c r="I5" s="39" t="s">
        <v>0</v>
      </c>
      <c r="J5" s="35" t="s">
        <v>41</v>
      </c>
      <c r="K5" s="35" t="s">
        <v>42</v>
      </c>
      <c r="L5" s="35" t="s">
        <v>43</v>
      </c>
      <c r="M5" s="35" t="s">
        <v>44</v>
      </c>
      <c r="N5" s="35" t="s">
        <v>45</v>
      </c>
      <c r="O5" s="35" t="s">
        <v>46</v>
      </c>
      <c r="P5" s="16" t="s">
        <v>1</v>
      </c>
      <c r="Q5" s="35" t="s">
        <v>48</v>
      </c>
      <c r="R5" s="16" t="s">
        <v>3</v>
      </c>
      <c r="S5" s="35" t="s">
        <v>47</v>
      </c>
      <c r="T5" s="16" t="s">
        <v>2</v>
      </c>
      <c r="U5" s="16" t="s">
        <v>5</v>
      </c>
    </row>
    <row r="6" spans="1:22" ht="15.75" thickBot="1" x14ac:dyDescent="0.3">
      <c r="A6" s="23"/>
      <c r="B6" s="22"/>
      <c r="C6" s="22"/>
      <c r="D6" s="22"/>
      <c r="E6" s="22"/>
      <c r="F6" s="22"/>
      <c r="G6" s="22"/>
      <c r="H6" s="25">
        <v>0.18</v>
      </c>
      <c r="I6" s="22"/>
      <c r="J6" s="25">
        <v>0.01</v>
      </c>
      <c r="K6" s="25">
        <v>0.1</v>
      </c>
      <c r="L6" s="25">
        <v>0</v>
      </c>
      <c r="M6" s="25">
        <v>0.1</v>
      </c>
      <c r="N6" s="25">
        <v>0.18</v>
      </c>
      <c r="O6" s="22"/>
      <c r="P6" s="22"/>
      <c r="Q6" s="22"/>
      <c r="R6" s="25">
        <v>0.01</v>
      </c>
      <c r="S6" s="22"/>
      <c r="T6" s="22"/>
      <c r="U6" s="22"/>
    </row>
    <row r="7" spans="1:22" s="13" customFormat="1" x14ac:dyDescent="0.25">
      <c r="A7" s="24"/>
      <c r="B7" s="14"/>
      <c r="C7" s="14"/>
      <c r="D7" s="14"/>
      <c r="E7" s="14"/>
      <c r="F7" s="14"/>
      <c r="G7" s="14"/>
      <c r="H7" s="15"/>
      <c r="I7" s="14"/>
      <c r="J7" s="15"/>
      <c r="K7" s="15"/>
      <c r="L7" s="15"/>
      <c r="M7" s="15"/>
      <c r="N7" s="15"/>
      <c r="O7" s="14"/>
      <c r="P7" s="14"/>
      <c r="Q7" s="14"/>
      <c r="R7" s="15"/>
      <c r="S7" s="14"/>
      <c r="T7" s="14"/>
      <c r="U7" s="14"/>
    </row>
    <row r="8" spans="1:22" ht="28.5" x14ac:dyDescent="0.25">
      <c r="A8" s="17">
        <v>60695</v>
      </c>
      <c r="B8" s="18" t="s">
        <v>50</v>
      </c>
      <c r="C8" s="1">
        <v>45272</v>
      </c>
      <c r="D8" s="19">
        <v>2</v>
      </c>
      <c r="E8" s="11">
        <v>222000</v>
      </c>
      <c r="F8" s="11">
        <v>25487</v>
      </c>
      <c r="G8" s="11">
        <f>ROUND(E8-F8,)</f>
        <v>196513</v>
      </c>
      <c r="H8" s="11">
        <f>ROUND(G8*$H$6,0)</f>
        <v>35372</v>
      </c>
      <c r="I8" s="11">
        <f>G8+H8</f>
        <v>231885</v>
      </c>
      <c r="J8" s="11">
        <f>ROUND(G8*$J$6,)</f>
        <v>1965</v>
      </c>
      <c r="K8" s="11">
        <f>G8*5%</f>
        <v>9825.6500000000015</v>
      </c>
      <c r="L8" s="11">
        <f>ROUND(G8*$L$6,)</f>
        <v>0</v>
      </c>
      <c r="M8" s="11">
        <v>0</v>
      </c>
      <c r="N8" s="27">
        <f>H8</f>
        <v>35372</v>
      </c>
      <c r="O8" s="11">
        <f>ROUND(I8-SUM(J8:N8),0)</f>
        <v>184722</v>
      </c>
      <c r="P8" s="11" t="s">
        <v>4</v>
      </c>
      <c r="Q8" s="11">
        <v>100000</v>
      </c>
      <c r="R8" s="11">
        <f>Q8*R6</f>
        <v>1000</v>
      </c>
      <c r="S8" s="11">
        <f>Q8-R8</f>
        <v>99000</v>
      </c>
      <c r="T8" s="11" t="s">
        <v>8</v>
      </c>
      <c r="U8" s="11">
        <f>SUM(O8:O12)-SUM(S8:S12)</f>
        <v>0</v>
      </c>
    </row>
    <row r="9" spans="1:22" ht="28.5" x14ac:dyDescent="0.25">
      <c r="A9" s="17">
        <v>60695</v>
      </c>
      <c r="B9" s="18" t="s">
        <v>50</v>
      </c>
      <c r="C9" s="1">
        <v>45315</v>
      </c>
      <c r="D9" s="19">
        <v>3</v>
      </c>
      <c r="E9" s="11">
        <v>159000</v>
      </c>
      <c r="F9" s="11">
        <v>0</v>
      </c>
      <c r="G9" s="11">
        <f>ROUND(E9-F9,)</f>
        <v>159000</v>
      </c>
      <c r="H9" s="11">
        <f>ROUND(G9*$H$6,0)</f>
        <v>28620</v>
      </c>
      <c r="I9" s="11">
        <f>G9+H9</f>
        <v>187620</v>
      </c>
      <c r="J9" s="11">
        <f>ROUND(G9*$J$6,)</f>
        <v>1590</v>
      </c>
      <c r="K9" s="11">
        <f>(G9*$K$6)</f>
        <v>15900</v>
      </c>
      <c r="L9" s="11">
        <f>ROUND(G9*$L$6,)</f>
        <v>0</v>
      </c>
      <c r="M9" s="11">
        <v>0</v>
      </c>
      <c r="N9" s="27">
        <f>H9</f>
        <v>28620</v>
      </c>
      <c r="O9" s="11">
        <f>ROUND(I9-SUM(J9:N9),0)</f>
        <v>141510</v>
      </c>
      <c r="P9" s="11" t="s">
        <v>7</v>
      </c>
      <c r="Q9" s="11">
        <v>85722</v>
      </c>
      <c r="R9" s="11">
        <v>0</v>
      </c>
      <c r="S9" s="11">
        <f>Q9-R9</f>
        <v>85722</v>
      </c>
      <c r="T9" s="20" t="s">
        <v>6</v>
      </c>
      <c r="U9" s="11"/>
    </row>
    <row r="10" spans="1:22" x14ac:dyDescent="0.25">
      <c r="A10" s="17">
        <v>60695</v>
      </c>
      <c r="B10" t="s">
        <v>49</v>
      </c>
      <c r="C10" s="21"/>
      <c r="D10" s="19" t="s">
        <v>10</v>
      </c>
      <c r="E10" s="11">
        <f>N8+N9</f>
        <v>63992</v>
      </c>
      <c r="F10" s="11"/>
      <c r="G10" s="11"/>
      <c r="H10" s="11"/>
      <c r="I10" s="11"/>
      <c r="J10" s="11"/>
      <c r="K10" s="11"/>
      <c r="L10" s="11"/>
      <c r="M10" s="11"/>
      <c r="N10" s="11"/>
      <c r="O10" s="27">
        <f>E10</f>
        <v>63992</v>
      </c>
      <c r="P10" s="11"/>
      <c r="Q10" s="11"/>
      <c r="R10" s="11"/>
      <c r="S10" s="11">
        <v>141510</v>
      </c>
      <c r="T10" s="11" t="s">
        <v>9</v>
      </c>
      <c r="U10" s="11"/>
    </row>
    <row r="11" spans="1:22" x14ac:dyDescent="0.25">
      <c r="A11" s="17">
        <v>60695</v>
      </c>
      <c r="B11" s="18"/>
      <c r="C11" s="1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>
        <v>63992</v>
      </c>
      <c r="T11" s="11" t="s">
        <v>11</v>
      </c>
      <c r="U11" s="11"/>
    </row>
    <row r="12" spans="1:22" x14ac:dyDescent="0.25">
      <c r="A12" s="17"/>
      <c r="B12" s="18"/>
      <c r="C12" s="1"/>
      <c r="D12" s="19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22" x14ac:dyDescent="0.25">
      <c r="A13" s="24"/>
      <c r="B13" s="14"/>
      <c r="C13" s="14"/>
      <c r="D13" s="14"/>
      <c r="E13" s="14"/>
      <c r="F13" s="14"/>
      <c r="G13" s="14"/>
      <c r="H13" s="15"/>
      <c r="I13" s="14"/>
      <c r="J13" s="15"/>
      <c r="K13" s="15"/>
      <c r="L13" s="15"/>
      <c r="M13" s="15"/>
      <c r="N13" s="15"/>
      <c r="O13" s="14"/>
      <c r="P13" s="14"/>
      <c r="Q13" s="14"/>
      <c r="R13" s="15"/>
      <c r="S13" s="14"/>
      <c r="T13" s="14"/>
      <c r="U13" s="14"/>
    </row>
    <row r="14" spans="1:22" ht="28.5" x14ac:dyDescent="0.25">
      <c r="A14" s="17">
        <v>63776</v>
      </c>
      <c r="B14" s="18" t="s">
        <v>51</v>
      </c>
      <c r="C14" s="1">
        <v>45593</v>
      </c>
      <c r="D14" s="19">
        <v>26</v>
      </c>
      <c r="E14" s="11">
        <v>333620</v>
      </c>
      <c r="F14" s="11">
        <v>164483</v>
      </c>
      <c r="G14" s="11">
        <f>ROUND(E14-F14,)</f>
        <v>169137</v>
      </c>
      <c r="H14" s="11">
        <f>ROUND(G14*$H$6,0)</f>
        <v>30445</v>
      </c>
      <c r="I14" s="11">
        <f>G14+H14</f>
        <v>199582</v>
      </c>
      <c r="J14" s="11">
        <f>ROUND(G14*$J$6,)</f>
        <v>1691</v>
      </c>
      <c r="K14" s="11">
        <f>G14*5%</f>
        <v>8456.85</v>
      </c>
      <c r="L14" s="11">
        <f>ROUND(G14*$L$6,)</f>
        <v>0</v>
      </c>
      <c r="M14" s="11">
        <v>0</v>
      </c>
      <c r="N14" s="11">
        <f>H14</f>
        <v>30445</v>
      </c>
      <c r="O14" s="11">
        <f>ROUND(I14-SUM(J14:N14),0)</f>
        <v>158989</v>
      </c>
      <c r="P14" s="11" t="s">
        <v>4</v>
      </c>
      <c r="Q14" s="11">
        <v>100000</v>
      </c>
      <c r="R14" s="11">
        <f>Q14*R12</f>
        <v>0</v>
      </c>
      <c r="S14" s="11">
        <v>148500</v>
      </c>
      <c r="T14" s="11" t="s">
        <v>12</v>
      </c>
      <c r="U14" s="11">
        <f>SUM(O13:O18)-SUM(S13:S18)</f>
        <v>84155</v>
      </c>
      <c r="V14" s="28"/>
    </row>
    <row r="15" spans="1:22" x14ac:dyDescent="0.25">
      <c r="A15" s="17">
        <v>63776</v>
      </c>
      <c r="B15" t="s">
        <v>49</v>
      </c>
      <c r="C15" s="21"/>
      <c r="D15" s="19">
        <v>26</v>
      </c>
      <c r="E15" s="11">
        <f>N14</f>
        <v>30445</v>
      </c>
      <c r="F15" s="11"/>
      <c r="G15" s="11"/>
      <c r="H15" s="11"/>
      <c r="I15" s="11"/>
      <c r="J15" s="11"/>
      <c r="K15" s="11"/>
      <c r="L15" s="11"/>
      <c r="M15" s="11"/>
      <c r="N15" s="11"/>
      <c r="O15" s="27">
        <f>E15</f>
        <v>30445</v>
      </c>
      <c r="P15" s="11" t="s">
        <v>7</v>
      </c>
      <c r="Q15" s="11">
        <v>85722</v>
      </c>
      <c r="R15" s="11">
        <v>0</v>
      </c>
      <c r="S15" s="11">
        <v>10489</v>
      </c>
      <c r="T15" s="20" t="s">
        <v>17</v>
      </c>
      <c r="U15" s="11"/>
    </row>
    <row r="16" spans="1:22" ht="28.5" x14ac:dyDescent="0.25">
      <c r="A16" s="17">
        <v>63776</v>
      </c>
      <c r="B16" s="18" t="s">
        <v>52</v>
      </c>
      <c r="C16" s="1">
        <v>45728</v>
      </c>
      <c r="D16" s="19">
        <v>29</v>
      </c>
      <c r="E16" s="11">
        <v>162640</v>
      </c>
      <c r="F16" s="11">
        <v>0</v>
      </c>
      <c r="G16" s="11">
        <f>ROUND(E16-F16,)</f>
        <v>162640</v>
      </c>
      <c r="H16" s="11">
        <f>ROUND(G16*$H$6,0)</f>
        <v>29275</v>
      </c>
      <c r="I16" s="11">
        <f>G16+H16</f>
        <v>191915</v>
      </c>
      <c r="J16" s="11">
        <f>ROUND(G16*$J$6,)</f>
        <v>1626</v>
      </c>
      <c r="K16" s="11">
        <f>G16*5%</f>
        <v>8132</v>
      </c>
      <c r="L16" s="11">
        <f>ROUND(G16*$L$6,)</f>
        <v>0</v>
      </c>
      <c r="M16" s="11">
        <v>0</v>
      </c>
      <c r="N16" s="11">
        <f>H16</f>
        <v>29275</v>
      </c>
      <c r="O16" s="11">
        <f>ROUND(I16-SUM(J16:N16),0)</f>
        <v>152882</v>
      </c>
      <c r="P16" s="11"/>
      <c r="Q16" s="11"/>
      <c r="R16" s="11"/>
      <c r="S16" s="11">
        <v>100000</v>
      </c>
      <c r="T16" s="20" t="s">
        <v>22</v>
      </c>
      <c r="U16" s="11"/>
    </row>
    <row r="17" spans="1:21" ht="28.5" x14ac:dyDescent="0.25">
      <c r="A17" s="17">
        <v>63776</v>
      </c>
      <c r="B17" s="18" t="s">
        <v>52</v>
      </c>
      <c r="C17" s="1">
        <v>45776</v>
      </c>
      <c r="D17" s="19">
        <v>30</v>
      </c>
      <c r="E17" s="11">
        <v>58383</v>
      </c>
      <c r="F17" s="11">
        <v>0</v>
      </c>
      <c r="G17" s="11">
        <f>ROUND(E17-F17,)</f>
        <v>58383</v>
      </c>
      <c r="H17" s="11">
        <f>ROUND(G17*$H$6,0)</f>
        <v>10509</v>
      </c>
      <c r="I17" s="11">
        <f>G17+H17</f>
        <v>68892</v>
      </c>
      <c r="J17" s="11">
        <f>ROUND(G17*$J$6,)</f>
        <v>584</v>
      </c>
      <c r="K17" s="11">
        <f>G17*5%</f>
        <v>2919.15</v>
      </c>
      <c r="L17" s="11">
        <f>ROUND(G17*$L$6,)</f>
        <v>0</v>
      </c>
      <c r="M17" s="11">
        <v>0</v>
      </c>
      <c r="N17" s="11">
        <f>H17</f>
        <v>10509</v>
      </c>
      <c r="O17" s="11">
        <f>ROUND(I17-SUM(J17:N17),0)</f>
        <v>54880</v>
      </c>
      <c r="P17" s="11"/>
      <c r="Q17" s="11"/>
      <c r="R17" s="11"/>
      <c r="S17" s="11">
        <v>30445</v>
      </c>
      <c r="T17" s="20" t="s">
        <v>25</v>
      </c>
      <c r="U17" s="11"/>
    </row>
    <row r="18" spans="1:21" x14ac:dyDescent="0.25">
      <c r="A18" s="17">
        <v>63776</v>
      </c>
      <c r="B18" t="s">
        <v>49</v>
      </c>
      <c r="C18" s="29"/>
      <c r="D18" s="30">
        <v>29</v>
      </c>
      <c r="E18" s="31">
        <f>N16</f>
        <v>29275</v>
      </c>
      <c r="F18" s="31"/>
      <c r="G18" s="31"/>
      <c r="H18" s="31"/>
      <c r="I18" s="31"/>
      <c r="J18" s="31"/>
      <c r="K18" s="31"/>
      <c r="L18" s="31"/>
      <c r="M18" s="31"/>
      <c r="N18" s="31"/>
      <c r="O18" s="31">
        <f>E18</f>
        <v>29275</v>
      </c>
      <c r="P18" s="31"/>
      <c r="Q18" s="31"/>
      <c r="R18" s="31"/>
      <c r="S18" s="31">
        <v>52882</v>
      </c>
      <c r="T18" s="20" t="s">
        <v>26</v>
      </c>
      <c r="U18" s="31"/>
    </row>
    <row r="19" spans="1:21" x14ac:dyDescent="0.25">
      <c r="A19" s="24"/>
      <c r="B19" s="14"/>
      <c r="C19" s="14"/>
      <c r="D19" s="14"/>
      <c r="E19" s="14"/>
      <c r="F19" s="14"/>
      <c r="G19" s="14"/>
      <c r="H19" s="15"/>
      <c r="I19" s="14"/>
      <c r="J19" s="15"/>
      <c r="K19" s="15"/>
      <c r="L19" s="15"/>
      <c r="M19" s="15"/>
      <c r="N19" s="15"/>
      <c r="O19" s="14"/>
      <c r="P19" s="14"/>
      <c r="Q19" s="14"/>
      <c r="R19" s="15"/>
      <c r="S19" s="14"/>
      <c r="T19" s="14"/>
      <c r="U19" s="14"/>
    </row>
    <row r="20" spans="1:21" ht="28.5" x14ac:dyDescent="0.25">
      <c r="A20" s="17">
        <v>64253</v>
      </c>
      <c r="B20" s="18" t="s">
        <v>53</v>
      </c>
      <c r="C20" s="1">
        <v>45500</v>
      </c>
      <c r="D20" s="19">
        <v>15</v>
      </c>
      <c r="E20" s="11">
        <v>222000</v>
      </c>
      <c r="F20" s="11">
        <v>102320</v>
      </c>
      <c r="G20" s="11">
        <f>ROUND(E20-F20,)</f>
        <v>119680</v>
      </c>
      <c r="H20" s="11">
        <f>ROUND(G20*$H$6,0)</f>
        <v>21542</v>
      </c>
      <c r="I20" s="11">
        <f>G20+H20</f>
        <v>141222</v>
      </c>
      <c r="J20" s="11">
        <f>ROUND(G20*$J$6,)</f>
        <v>1197</v>
      </c>
      <c r="K20" s="11">
        <f>G20*5%</f>
        <v>5984</v>
      </c>
      <c r="L20" s="11">
        <f>ROUND(G20*$L$6,)</f>
        <v>0</v>
      </c>
      <c r="M20" s="11">
        <v>0</v>
      </c>
      <c r="N20" s="11">
        <f>H20</f>
        <v>21542</v>
      </c>
      <c r="O20" s="11">
        <f>ROUND(I20-SUM(J20:N20),0)</f>
        <v>112499</v>
      </c>
      <c r="P20" s="11" t="s">
        <v>4</v>
      </c>
      <c r="Q20" s="11">
        <v>100000</v>
      </c>
      <c r="R20" s="11">
        <f>Q20*R17</f>
        <v>0</v>
      </c>
      <c r="S20" s="11">
        <v>112499</v>
      </c>
      <c r="T20" s="11" t="s">
        <v>15</v>
      </c>
      <c r="U20" s="11">
        <f>SUM(O20:O23)-SUM(S20:S23)</f>
        <v>21960</v>
      </c>
    </row>
    <row r="21" spans="1:21" ht="28.5" x14ac:dyDescent="0.25">
      <c r="A21" s="17">
        <v>64253</v>
      </c>
      <c r="B21" s="18" t="s">
        <v>53</v>
      </c>
      <c r="C21" s="1">
        <v>45575</v>
      </c>
      <c r="D21" s="19">
        <v>24</v>
      </c>
      <c r="E21" s="11">
        <v>122000</v>
      </c>
      <c r="F21" s="11">
        <v>0</v>
      </c>
      <c r="G21" s="11">
        <f>ROUND(E21-F21,)</f>
        <v>122000</v>
      </c>
      <c r="H21" s="11">
        <f>ROUND(G21*$H$6,0)</f>
        <v>21960</v>
      </c>
      <c r="I21" s="11">
        <f>G21+H21</f>
        <v>143960</v>
      </c>
      <c r="J21" s="11">
        <f>ROUND(G21*$J$6,)</f>
        <v>1220</v>
      </c>
      <c r="K21" s="11">
        <f>G21*5%</f>
        <v>6100</v>
      </c>
      <c r="L21" s="11">
        <f>ROUND(G21*$L$6,)</f>
        <v>0</v>
      </c>
      <c r="M21" s="11">
        <v>0</v>
      </c>
      <c r="N21" s="11">
        <f>H21</f>
        <v>21960</v>
      </c>
      <c r="O21" s="11">
        <f>ROUND(I21-SUM(J21:N21),0)</f>
        <v>114680</v>
      </c>
      <c r="P21" s="11" t="s">
        <v>7</v>
      </c>
      <c r="Q21" s="11">
        <v>85722</v>
      </c>
      <c r="R21" s="11">
        <v>0</v>
      </c>
      <c r="S21" s="11">
        <v>114680</v>
      </c>
      <c r="T21" s="20" t="s">
        <v>16</v>
      </c>
      <c r="U21" s="11"/>
    </row>
    <row r="22" spans="1:21" x14ac:dyDescent="0.25">
      <c r="A22" s="17">
        <v>64253</v>
      </c>
      <c r="B22" t="s">
        <v>49</v>
      </c>
      <c r="C22" s="21"/>
      <c r="D22" s="19">
        <v>15</v>
      </c>
      <c r="E22" s="11">
        <f>N20</f>
        <v>21542</v>
      </c>
      <c r="F22" s="11"/>
      <c r="G22" s="11"/>
      <c r="H22" s="11"/>
      <c r="I22" s="11"/>
      <c r="J22" s="11"/>
      <c r="K22" s="11"/>
      <c r="L22" s="11"/>
      <c r="M22" s="11"/>
      <c r="N22" s="11"/>
      <c r="O22" s="27">
        <f>E22</f>
        <v>21542</v>
      </c>
      <c r="P22" s="11"/>
      <c r="Q22" s="11"/>
      <c r="R22" s="11"/>
      <c r="S22" s="11">
        <v>21542</v>
      </c>
      <c r="T22" s="20" t="s">
        <v>19</v>
      </c>
      <c r="U22" s="11"/>
    </row>
    <row r="23" spans="1:21" x14ac:dyDescent="0.25">
      <c r="A23" s="17">
        <v>64253</v>
      </c>
      <c r="B23" t="s">
        <v>49</v>
      </c>
      <c r="C23" s="21"/>
      <c r="D23" s="19">
        <v>24</v>
      </c>
      <c r="E23" s="11">
        <f>N21</f>
        <v>21960</v>
      </c>
      <c r="F23" s="11"/>
      <c r="G23" s="11"/>
      <c r="H23" s="11"/>
      <c r="I23" s="11"/>
      <c r="J23" s="11"/>
      <c r="K23" s="11"/>
      <c r="L23" s="11"/>
      <c r="M23" s="11"/>
      <c r="N23" s="11"/>
      <c r="O23" s="27">
        <f>E23</f>
        <v>21960</v>
      </c>
      <c r="P23" s="11"/>
      <c r="Q23" s="11"/>
      <c r="R23" s="11"/>
      <c r="S23" s="11"/>
      <c r="T23" s="11"/>
      <c r="U23" s="11"/>
    </row>
    <row r="24" spans="1:21" x14ac:dyDescent="0.25">
      <c r="A24" s="24"/>
      <c r="B24" s="14"/>
      <c r="C24" s="14"/>
      <c r="D24" s="14"/>
      <c r="E24" s="14"/>
      <c r="F24" s="14"/>
      <c r="G24" s="14"/>
      <c r="H24" s="15"/>
      <c r="I24" s="14"/>
      <c r="J24" s="15"/>
      <c r="K24" s="15"/>
      <c r="L24" s="15"/>
      <c r="M24" s="15"/>
      <c r="N24" s="15"/>
      <c r="O24" s="14"/>
      <c r="P24" s="14"/>
      <c r="Q24" s="14"/>
      <c r="R24" s="15"/>
      <c r="S24" s="14"/>
      <c r="T24" s="14"/>
      <c r="U24" s="14"/>
    </row>
    <row r="25" spans="1:21" ht="42.75" x14ac:dyDescent="0.25">
      <c r="A25" s="17">
        <v>67956</v>
      </c>
      <c r="B25" s="18" t="s">
        <v>54</v>
      </c>
      <c r="C25" s="1">
        <v>45690</v>
      </c>
      <c r="D25" s="19">
        <v>27</v>
      </c>
      <c r="E25" s="11">
        <v>231900</v>
      </c>
      <c r="F25" s="11">
        <v>0</v>
      </c>
      <c r="G25" s="11">
        <f>ROUND(E25-F25,)</f>
        <v>231900</v>
      </c>
      <c r="H25" s="11">
        <f>ROUND(G25*$H$6,0)</f>
        <v>41742</v>
      </c>
      <c r="I25" s="11">
        <f>G25+H25</f>
        <v>273642</v>
      </c>
      <c r="J25" s="11">
        <f>ROUND(G25*$J$6,)</f>
        <v>2319</v>
      </c>
      <c r="K25" s="11">
        <f>G25*5%</f>
        <v>11595</v>
      </c>
      <c r="L25" s="11">
        <f>ROUND(G25*$L$6,)</f>
        <v>0</v>
      </c>
      <c r="M25" s="11">
        <v>0</v>
      </c>
      <c r="N25" s="11">
        <f>H25</f>
        <v>41742</v>
      </c>
      <c r="O25" s="11">
        <f>ROUND(I25-SUM(J25:N25),0)</f>
        <v>217986</v>
      </c>
      <c r="P25" s="11"/>
      <c r="Q25" s="11"/>
      <c r="R25" s="11"/>
      <c r="S25" s="11">
        <v>217986</v>
      </c>
      <c r="T25" s="11" t="s">
        <v>18</v>
      </c>
      <c r="U25" s="11">
        <f>SUM(O25:O27)-SUM(S25:S27)</f>
        <v>2142</v>
      </c>
    </row>
    <row r="26" spans="1:21" x14ac:dyDescent="0.25">
      <c r="A26" s="17">
        <v>67956</v>
      </c>
      <c r="B26" t="s">
        <v>49</v>
      </c>
      <c r="C26" s="21"/>
      <c r="D26" s="19">
        <v>27</v>
      </c>
      <c r="E26" s="11">
        <f>N25</f>
        <v>41742</v>
      </c>
      <c r="F26" s="11"/>
      <c r="G26" s="11"/>
      <c r="H26" s="11"/>
      <c r="I26" s="11"/>
      <c r="J26" s="11"/>
      <c r="K26" s="11"/>
      <c r="L26" s="11"/>
      <c r="M26" s="11"/>
      <c r="N26" s="11"/>
      <c r="O26" s="27">
        <f>E26</f>
        <v>41742</v>
      </c>
      <c r="P26" s="11"/>
      <c r="Q26" s="11"/>
      <c r="R26" s="11"/>
      <c r="S26" s="11">
        <v>39600</v>
      </c>
      <c r="T26" s="20" t="s">
        <v>23</v>
      </c>
      <c r="U26" s="11"/>
    </row>
    <row r="27" spans="1:21" x14ac:dyDescent="0.15">
      <c r="A27" s="17">
        <v>67956</v>
      </c>
      <c r="B27" s="18"/>
      <c r="C27" s="21"/>
      <c r="D27" s="1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7"/>
      <c r="P27" s="11"/>
      <c r="Q27" s="11"/>
      <c r="R27" s="11"/>
      <c r="S27" s="11"/>
      <c r="T27" s="11"/>
      <c r="U27" s="11"/>
    </row>
    <row r="28" spans="1:21" x14ac:dyDescent="0.25">
      <c r="A28" s="24"/>
      <c r="B28" s="14"/>
      <c r="C28" s="14"/>
      <c r="D28" s="14"/>
      <c r="E28" s="14"/>
      <c r="F28" s="14"/>
      <c r="G28" s="14"/>
      <c r="H28" s="15"/>
      <c r="I28" s="14"/>
      <c r="J28" s="15"/>
      <c r="K28" s="15"/>
      <c r="L28" s="15"/>
      <c r="M28" s="15"/>
      <c r="N28" s="15"/>
      <c r="O28" s="14"/>
      <c r="P28" s="14"/>
      <c r="Q28" s="14"/>
      <c r="R28" s="15"/>
      <c r="S28" s="14"/>
      <c r="T28" s="14"/>
      <c r="U28" s="14"/>
    </row>
    <row r="29" spans="1:21" ht="42.75" x14ac:dyDescent="0.25">
      <c r="A29" s="17">
        <v>68211</v>
      </c>
      <c r="B29" s="18" t="s">
        <v>55</v>
      </c>
      <c r="C29" s="1">
        <v>45690</v>
      </c>
      <c r="D29" s="19">
        <v>22</v>
      </c>
      <c r="E29" s="11">
        <v>219900</v>
      </c>
      <c r="F29" s="11">
        <v>0</v>
      </c>
      <c r="G29" s="11">
        <f>ROUND(E29-F29,)</f>
        <v>219900</v>
      </c>
      <c r="H29" s="11">
        <f>ROUND(G29*$H$6,0)</f>
        <v>39582</v>
      </c>
      <c r="I29" s="11">
        <f>G29+H29</f>
        <v>259482</v>
      </c>
      <c r="J29" s="11">
        <f>ROUND(G29*$J$6,)</f>
        <v>2199</v>
      </c>
      <c r="K29" s="11">
        <f>G29*5%</f>
        <v>10995</v>
      </c>
      <c r="L29" s="11">
        <f>ROUND(G29*$L$6,)</f>
        <v>0</v>
      </c>
      <c r="M29" s="11">
        <v>0</v>
      </c>
      <c r="N29" s="11">
        <f>H29</f>
        <v>39582</v>
      </c>
      <c r="O29" s="11">
        <f>ROUND(I29-SUM(J29:N29),0)</f>
        <v>206706</v>
      </c>
      <c r="P29" s="11"/>
      <c r="Q29" s="11"/>
      <c r="R29" s="11"/>
      <c r="S29" s="11">
        <v>150000</v>
      </c>
      <c r="T29" s="11" t="s">
        <v>20</v>
      </c>
      <c r="U29" s="11">
        <f>SUM(O29:O31)-SUM(S29:S31)</f>
        <v>-4968</v>
      </c>
    </row>
    <row r="30" spans="1:21" x14ac:dyDescent="0.25">
      <c r="A30" s="17">
        <v>68211</v>
      </c>
      <c r="B30" t="s">
        <v>49</v>
      </c>
      <c r="C30" s="21"/>
      <c r="D30" s="19">
        <v>22</v>
      </c>
      <c r="E30" s="11">
        <f>N29</f>
        <v>39582</v>
      </c>
      <c r="F30" s="11"/>
      <c r="G30" s="11"/>
      <c r="H30" s="11"/>
      <c r="I30" s="11"/>
      <c r="J30" s="11"/>
      <c r="K30" s="11"/>
      <c r="L30" s="11"/>
      <c r="M30" s="11"/>
      <c r="N30" s="11"/>
      <c r="O30" s="27">
        <f>E30</f>
        <v>39582</v>
      </c>
      <c r="P30" s="11"/>
      <c r="Q30" s="11"/>
      <c r="R30" s="11"/>
      <c r="S30" s="11">
        <v>56706</v>
      </c>
      <c r="T30" s="11" t="s">
        <v>21</v>
      </c>
      <c r="U30" s="11"/>
    </row>
    <row r="31" spans="1:21" x14ac:dyDescent="0.15">
      <c r="A31" s="17">
        <v>68211</v>
      </c>
      <c r="B31" s="18"/>
      <c r="C31" s="21"/>
      <c r="D31" s="1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7"/>
      <c r="P31" s="11"/>
      <c r="Q31" s="11"/>
      <c r="R31" s="11"/>
      <c r="S31" s="11">
        <v>44550</v>
      </c>
      <c r="T31" s="20" t="s">
        <v>24</v>
      </c>
      <c r="U31" s="11"/>
    </row>
    <row r="32" spans="1:21" x14ac:dyDescent="0.25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26"/>
      <c r="Q32" s="9"/>
      <c r="R32" s="9"/>
      <c r="S32" s="26"/>
      <c r="T32" s="9"/>
      <c r="U32" s="26"/>
    </row>
  </sheetData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2022-06-10T14:20:18Z</cp:lastPrinted>
  <dcterms:created xsi:type="dcterms:W3CDTF">2022-06-10T14:11:52Z</dcterms:created>
  <dcterms:modified xsi:type="dcterms:W3CDTF">2025-06-26T10:56:02Z</dcterms:modified>
</cp:coreProperties>
</file>