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esktop\AllUploadedExcel\Snehal Edited\Snehal Edited\"/>
    </mc:Choice>
  </mc:AlternateContent>
  <xr:revisionPtr revIDLastSave="0" documentId="13_ncr:1_{033865F8-5A80-42B2-80AE-5232A5E108E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T23" i="1" l="1"/>
  <c r="W23" i="1" s="1"/>
  <c r="N19" i="1"/>
  <c r="G18" i="1"/>
  <c r="K18" i="1" s="1"/>
  <c r="N17" i="1"/>
  <c r="N16" i="1"/>
  <c r="N15" i="1"/>
  <c r="T11" i="1"/>
  <c r="W11" i="1" s="1"/>
  <c r="T17" i="1"/>
  <c r="W17" i="1" s="1"/>
  <c r="T19" i="1"/>
  <c r="W19" i="1" s="1"/>
  <c r="W9" i="1"/>
  <c r="W10" i="1"/>
  <c r="W12" i="1"/>
  <c r="W13" i="1"/>
  <c r="W14" i="1"/>
  <c r="W15" i="1"/>
  <c r="W16" i="1"/>
  <c r="W18" i="1"/>
  <c r="W20" i="1"/>
  <c r="W21" i="1"/>
  <c r="W22" i="1"/>
  <c r="W8" i="1"/>
  <c r="Q7" i="1"/>
  <c r="G14" i="1"/>
  <c r="L18" i="1" l="1"/>
  <c r="M18" i="1"/>
  <c r="H18" i="1"/>
  <c r="J18" i="1"/>
  <c r="J14" i="1"/>
  <c r="K14" i="1"/>
  <c r="H14" i="1"/>
  <c r="L14" i="1"/>
  <c r="M14" i="1"/>
  <c r="G13" i="1"/>
  <c r="G12" i="1"/>
  <c r="J12" i="1" s="1"/>
  <c r="I14" i="1" l="1"/>
  <c r="N14" i="1"/>
  <c r="E17" i="1" s="1"/>
  <c r="P17" i="1" s="1"/>
  <c r="I18" i="1"/>
  <c r="N18" i="1"/>
  <c r="E19" i="1" s="1"/>
  <c r="P19" i="1" s="1"/>
  <c r="P14" i="1"/>
  <c r="H12" i="1"/>
  <c r="N12" i="1" s="1"/>
  <c r="E15" i="1" s="1"/>
  <c r="P15" i="1" s="1"/>
  <c r="H13" i="1"/>
  <c r="N13" i="1" s="1"/>
  <c r="E16" i="1" s="1"/>
  <c r="P16" i="1" s="1"/>
  <c r="K12" i="1"/>
  <c r="J13" i="1"/>
  <c r="L12" i="1"/>
  <c r="K13" i="1"/>
  <c r="M12" i="1"/>
  <c r="P9" i="1"/>
  <c r="P18" i="1" l="1"/>
  <c r="I12" i="1"/>
  <c r="P12" i="1" s="1"/>
  <c r="I13" i="1"/>
  <c r="P13" i="1" s="1"/>
  <c r="G8" i="1"/>
  <c r="H8" i="1" s="1"/>
  <c r="O29" i="1"/>
  <c r="O39" i="1" s="1"/>
  <c r="J39" i="1"/>
  <c r="L39" i="1" s="1"/>
  <c r="J40" i="1"/>
  <c r="L40" i="1" s="1"/>
  <c r="J38" i="1"/>
  <c r="L38" i="1" s="1"/>
  <c r="J37" i="1"/>
  <c r="L37" i="1" s="1"/>
  <c r="L41" i="1" l="1"/>
  <c r="N8" i="1"/>
  <c r="I8" i="1"/>
  <c r="M8" i="1"/>
  <c r="L8" i="1"/>
  <c r="K8" i="1"/>
  <c r="J8" i="1"/>
  <c r="P8" i="1" l="1"/>
  <c r="F29" i="1"/>
  <c r="G10" i="1" l="1"/>
  <c r="L10" i="1" s="1"/>
  <c r="M10" i="1" l="1"/>
  <c r="J10" i="1"/>
  <c r="J29" i="1" s="1"/>
  <c r="H10" i="1"/>
  <c r="M29" i="1"/>
  <c r="L29" i="1"/>
  <c r="K10" i="1"/>
  <c r="K29" i="1" s="1"/>
  <c r="O36" i="1" l="1"/>
  <c r="E11" i="1"/>
  <c r="P11" i="1" s="1"/>
  <c r="H29" i="1"/>
  <c r="N11" i="1"/>
  <c r="N10" i="1"/>
  <c r="I10" i="1"/>
  <c r="W27" i="1"/>
  <c r="N29" i="1" l="1"/>
  <c r="P10" i="1"/>
  <c r="P27" i="1" s="1"/>
  <c r="E29" i="1"/>
  <c r="G29" i="1"/>
  <c r="W29" i="1" l="1"/>
  <c r="O37" i="1" s="1"/>
  <c r="I29" i="1"/>
</calcChain>
</file>

<file path=xl/sharedStrings.xml><?xml version="1.0" encoding="utf-8"?>
<sst xmlns="http://schemas.openxmlformats.org/spreadsheetml/2006/main" count="93" uniqueCount="82">
  <si>
    <t>Amount</t>
  </si>
  <si>
    <t>PAYMENT NOTE No.</t>
  </si>
  <si>
    <t>UTR</t>
  </si>
  <si>
    <t>SD (5%)</t>
  </si>
  <si>
    <t>Advance paid</t>
  </si>
  <si>
    <t xml:space="preserve">Debit </t>
  </si>
  <si>
    <t>Total Paid Amount Rs. -</t>
  </si>
  <si>
    <t>Balance Payable Amount Rs. -</t>
  </si>
  <si>
    <t>Total Payable Amount Rs. -</t>
  </si>
  <si>
    <t>Hold Amount For Quantity excess against DPR</t>
  </si>
  <si>
    <t>BOE</t>
  </si>
  <si>
    <t>DPR</t>
  </si>
  <si>
    <t>Cum</t>
  </si>
  <si>
    <t>Diff</t>
  </si>
  <si>
    <t>Rate</t>
  </si>
  <si>
    <t>Amt</t>
  </si>
  <si>
    <t xml:space="preserve">C.C. ROAD </t>
  </si>
  <si>
    <t>R. BOE</t>
  </si>
  <si>
    <t>M/S MALIK JI TRADERS</t>
  </si>
  <si>
    <t>15-12-2022 NEFT/AXISP00346453833/RIUP22/1519/MALIK JI TRADER 290337.00</t>
  </si>
  <si>
    <t>RIUP22/1519</t>
  </si>
  <si>
    <t>25-01-2023 NEFT/AXISP00357444293/RIUP22/1999/MALIK JI TRADER 74905.00</t>
  </si>
  <si>
    <t>RIUP22/1999</t>
  </si>
  <si>
    <t>GST release note</t>
  </si>
  <si>
    <t>30-01-2023 NEFT/AXISP00358036876/RIUP22/2014/MALIK JI TRADER 39600.00</t>
  </si>
  <si>
    <t>27-03-2023 NEFT/AXISP00374606830/RIUP22/2750/MALIK JI TRADER 297000.00</t>
  </si>
  <si>
    <t>RIUP22/2750</t>
  </si>
  <si>
    <t>18-05-2023 NEFT/AXISP00391082653/RIUP23/289/MALIK JI TRADERS 79756.00</t>
  </si>
  <si>
    <t>RIUP22/2014</t>
  </si>
  <si>
    <t>RIUP23/289</t>
  </si>
  <si>
    <t>BEDKHERI VILLAGE Pipe Line Work</t>
  </si>
  <si>
    <t>01-07-2023 NEFT/AXISP00402820436/RIUP23/980/MALIK JI TRADERS 63268.00</t>
  </si>
  <si>
    <t>21-07-2023 NEFT/AXISP00402845685/RIUP23/1167/MALIK JI TRADERS 24767.00</t>
  </si>
  <si>
    <t>28-07-2023 NEFT/AXISP00410054449/RIUP23/1254/MALIK JI TRADER 34650.00</t>
  </si>
  <si>
    <t xml:space="preserve">19-08-2023 NEFT/AXISP00416873980/RIUP23/1613/MALIK JI TRADER 31885.00 </t>
  </si>
  <si>
    <t>28-08-2023 NEFT/AXISP00418870941/RIUP23/1755/MALIK JI TRADERS/BARB0DBDEHR 99000.00</t>
  </si>
  <si>
    <t>03-10-2023 NEFT/AXISP00430096871/RIUP23/2416/MALIK JI TRADERS/BARB0DBDEHR 114896.00</t>
  </si>
  <si>
    <t>04-11-2023 NEFT/AXISP00440433093/RIUP23/3071/MALIK JI TRADERS/BARB0DBDEHR 148500.00</t>
  </si>
  <si>
    <t>10-11-2023 NEFT/AXISP00443464519/RIUP23/3236/MALIK JI TRADERS/BARB0DBDEHR 59821.00</t>
  </si>
  <si>
    <t>23-11-2023 NEFT/AXISP00445939284/RIUP23/3384/MALIK JI TRADERS/BARB0DBDEHR 60458.00</t>
  </si>
  <si>
    <t>18-12-2023 NEFT/AXISP00453885479/RIUP23/3789/MALIK JI TRADERS/BARB0DBDEHR 4743.00</t>
  </si>
  <si>
    <t>RIUP23/292</t>
  </si>
  <si>
    <t>RIUP23/293</t>
  </si>
  <si>
    <t>RIUP23/294</t>
  </si>
  <si>
    <t>RIUP23/295</t>
  </si>
  <si>
    <t>RIUP23/296</t>
  </si>
  <si>
    <t>RIUP23/297</t>
  </si>
  <si>
    <t>RIUP23/298</t>
  </si>
  <si>
    <t>RIUP23/1167</t>
  </si>
  <si>
    <t>RIUP23/</t>
  </si>
  <si>
    <t>12-01-2024 NEFT/AXISP00461943525/RIUP23/4244/MALIK JI TRADERS/BARB0DBDEHR 49500.00</t>
  </si>
  <si>
    <t>RIUP23/4244</t>
  </si>
  <si>
    <t>Updated On 23-02-2024</t>
  </si>
  <si>
    <t xml:space="preserve">Hold Amount </t>
  </si>
  <si>
    <t>Advance / Surplus</t>
  </si>
  <si>
    <t>26-02-2024 NEFT/AXISP00473983983/RIUP23/4816/MALIK JI TRADERS/BARB0DBDEHR 51379.00</t>
  </si>
  <si>
    <t>RIUP23/4816</t>
  </si>
  <si>
    <t xml:space="preserve">DPR Excess Hold Amount </t>
  </si>
  <si>
    <t>Subcontractor:</t>
  </si>
  <si>
    <t>State:</t>
  </si>
  <si>
    <t>Uttar Pradesh</t>
  </si>
  <si>
    <t>District:</t>
  </si>
  <si>
    <t>Shamli</t>
  </si>
  <si>
    <t>Block:</t>
  </si>
  <si>
    <t xml:space="preserve"> Bedkheri village HDPE &amp; MDPE Pipe Line Work 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</si>
  <si>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</si>
  <si>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</si>
  <si>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</si>
  <si>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</si>
  <si>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</si>
  <si>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</si>
  <si>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</si>
  <si>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</si>
  <si>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</si>
  <si>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</si>
  <si>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</si>
  <si>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</si>
  <si>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</si>
  <si>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</si>
  <si>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Payment_Amount</t>
  </si>
  <si>
    <t>TDS_Payment_Amount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</si>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</sst>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6" formatCode="yyyy/mm/dd;@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38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00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 wrapText="1"/>
    </xf>
    <xf numFmtId="0" fontId="3" fillId="2" borderId="26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/>
    </xf>
    <xf numFmtId="43" fontId="2" fillId="2" borderId="5" xfId="1" applyNumberFormat="1" applyFont="1" applyFill="1" applyBorder="1" applyAlignment="1">
      <alignment vertical="center"/>
    </xf>
    <xf numFmtId="43" fontId="2" fillId="2" borderId="17" xfId="1" applyNumberFormat="1" applyFont="1" applyFill="1" applyBorder="1" applyAlignment="1">
      <alignment vertical="center"/>
    </xf>
    <xf numFmtId="43" fontId="2" fillId="2" borderId="4" xfId="1" applyNumberFormat="1" applyFont="1" applyFill="1" applyBorder="1" applyAlignment="1">
      <alignment vertical="center"/>
    </xf>
    <xf numFmtId="43" fontId="2" fillId="2" borderId="7" xfId="1" applyNumberFormat="1" applyFont="1" applyFill="1" applyBorder="1" applyAlignment="1">
      <alignment vertical="center"/>
    </xf>
    <xf numFmtId="9" fontId="2" fillId="2" borderId="9" xfId="1" applyNumberFormat="1" applyFont="1" applyFill="1" applyBorder="1" applyAlignment="1">
      <alignment vertical="center"/>
    </xf>
    <xf numFmtId="9" fontId="2" fillId="2" borderId="27" xfId="1" applyNumberFormat="1" applyFont="1" applyFill="1" applyBorder="1" applyAlignment="1">
      <alignment vertical="center"/>
    </xf>
    <xf numFmtId="43" fontId="2" fillId="2" borderId="27" xfId="1" applyNumberFormat="1" applyFont="1" applyFill="1" applyBorder="1" applyAlignment="1">
      <alignment vertical="center"/>
    </xf>
    <xf numFmtId="43" fontId="2" fillId="2" borderId="8" xfId="1" applyNumberFormat="1" applyFont="1" applyFill="1" applyBorder="1" applyAlignment="1">
      <alignment vertical="center"/>
    </xf>
    <xf numFmtId="9" fontId="2" fillId="2" borderId="4" xfId="1" applyNumberFormat="1" applyFont="1" applyFill="1" applyBorder="1" applyAlignment="1">
      <alignment vertical="center"/>
    </xf>
    <xf numFmtId="9" fontId="2" fillId="2" borderId="7" xfId="1" applyNumberFormat="1" applyFont="1" applyFill="1" applyBorder="1" applyAlignment="1">
      <alignment vertical="center"/>
    </xf>
    <xf numFmtId="43" fontId="2" fillId="2" borderId="6" xfId="1" applyNumberFormat="1" applyFont="1" applyFill="1" applyBorder="1" applyAlignment="1">
      <alignment vertical="center"/>
    </xf>
    <xf numFmtId="43" fontId="2" fillId="2" borderId="15" xfId="1" applyNumberFormat="1" applyFont="1" applyFill="1" applyBorder="1" applyAlignment="1">
      <alignment vertical="center"/>
    </xf>
    <xf numFmtId="43" fontId="2" fillId="2" borderId="9" xfId="1" applyNumberFormat="1" applyFont="1" applyFill="1" applyBorder="1" applyAlignment="1">
      <alignment vertical="center"/>
    </xf>
    <xf numFmtId="43" fontId="2" fillId="2" borderId="28" xfId="1" applyNumberFormat="1" applyFont="1" applyFill="1" applyBorder="1" applyAlignment="1">
      <alignment vertical="center"/>
    </xf>
    <xf numFmtId="0" fontId="0" fillId="0" borderId="20" xfId="0" applyBorder="1" applyAlignment="1">
      <alignment vertical="center"/>
    </xf>
    <xf numFmtId="43" fontId="2" fillId="2" borderId="16" xfId="1" applyNumberFormat="1" applyFont="1" applyFill="1" applyBorder="1" applyAlignment="1">
      <alignment vertical="center"/>
    </xf>
    <xf numFmtId="43" fontId="2" fillId="2" borderId="19" xfId="1" applyNumberFormat="1" applyFont="1" applyFill="1" applyBorder="1" applyAlignment="1">
      <alignment vertical="center"/>
    </xf>
    <xf numFmtId="43" fontId="2" fillId="2" borderId="23" xfId="1" applyNumberFormat="1" applyFont="1" applyFill="1" applyBorder="1" applyAlignment="1">
      <alignment vertical="center"/>
    </xf>
    <xf numFmtId="43" fontId="2" fillId="2" borderId="11" xfId="1" applyNumberFormat="1" applyFont="1" applyFill="1" applyBorder="1" applyAlignment="1">
      <alignment vertical="center"/>
    </xf>
    <xf numFmtId="0" fontId="0" fillId="0" borderId="21" xfId="0" applyBorder="1" applyAlignment="1">
      <alignment vertical="center"/>
    </xf>
    <xf numFmtId="43" fontId="2" fillId="2" borderId="24" xfId="1" applyNumberFormat="1" applyFont="1" applyFill="1" applyBorder="1" applyAlignment="1">
      <alignment horizontal="right" vertical="center"/>
    </xf>
    <xf numFmtId="43" fontId="2" fillId="2" borderId="13" xfId="1" applyNumberFormat="1" applyFont="1" applyFill="1" applyBorder="1" applyAlignment="1">
      <alignment vertical="center"/>
    </xf>
    <xf numFmtId="43" fontId="2" fillId="2" borderId="30" xfId="1" applyNumberFormat="1" applyFont="1" applyFill="1" applyBorder="1" applyAlignment="1">
      <alignment vertical="center"/>
    </xf>
    <xf numFmtId="43" fontId="2" fillId="2" borderId="18" xfId="1" applyNumberFormat="1" applyFont="1" applyFill="1" applyBorder="1" applyAlignment="1">
      <alignment vertical="center"/>
    </xf>
    <xf numFmtId="43" fontId="2" fillId="2" borderId="22" xfId="1" applyNumberFormat="1" applyFont="1" applyFill="1" applyBorder="1" applyAlignment="1">
      <alignment vertical="center"/>
    </xf>
    <xf numFmtId="43" fontId="2" fillId="2" borderId="29" xfId="1" applyNumberFormat="1" applyFont="1" applyFill="1" applyBorder="1" applyAlignment="1">
      <alignment vertical="center"/>
    </xf>
    <xf numFmtId="43" fontId="2" fillId="2" borderId="25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43" fontId="2" fillId="2" borderId="31" xfId="1" applyNumberFormat="1" applyFont="1" applyFill="1" applyBorder="1" applyAlignment="1">
      <alignment vertical="center"/>
    </xf>
    <xf numFmtId="43" fontId="2" fillId="2" borderId="32" xfId="1" applyNumberFormat="1" applyFont="1" applyFill="1" applyBorder="1" applyAlignment="1">
      <alignment vertical="center"/>
    </xf>
    <xf numFmtId="43" fontId="2" fillId="2" borderId="33" xfId="1" applyNumberFormat="1" applyFont="1" applyFill="1" applyBorder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164" fontId="0" fillId="2" borderId="0" xfId="0" applyNumberFormat="1" applyFill="1" applyAlignment="1">
      <alignment vertical="center"/>
    </xf>
    <xf numFmtId="0" fontId="0" fillId="2" borderId="11" xfId="0" applyFill="1" applyBorder="1" applyAlignment="1">
      <alignment horizontal="center" vertical="center"/>
    </xf>
    <xf numFmtId="43" fontId="0" fillId="2" borderId="11" xfId="1" applyNumberFormat="1" applyFont="1" applyFill="1" applyBorder="1" applyAlignment="1">
      <alignment horizontal="center" vertical="center"/>
    </xf>
    <xf numFmtId="0" fontId="0" fillId="2" borderId="0" xfId="1" applyNumberFormat="1" applyFont="1" applyFill="1" applyAlignment="1">
      <alignment vertical="center"/>
    </xf>
    <xf numFmtId="0" fontId="0" fillId="2" borderId="34" xfId="0" applyFill="1" applyBorder="1" applyAlignment="1">
      <alignment vertical="center"/>
    </xf>
    <xf numFmtId="0" fontId="0" fillId="2" borderId="11" xfId="0" applyFill="1" applyBorder="1" applyAlignment="1">
      <alignment vertical="center"/>
    </xf>
    <xf numFmtId="43" fontId="0" fillId="2" borderId="11" xfId="1" applyNumberFormat="1" applyFont="1" applyFill="1" applyBorder="1" applyAlignment="1">
      <alignment vertical="center"/>
    </xf>
    <xf numFmtId="43" fontId="0" fillId="2" borderId="11" xfId="0" applyNumberFormat="1" applyFill="1" applyBorder="1" applyAlignment="1">
      <alignment vertical="center"/>
    </xf>
    <xf numFmtId="43" fontId="0" fillId="2" borderId="11" xfId="0" applyNumberFormat="1" applyFill="1" applyBorder="1"/>
    <xf numFmtId="43" fontId="0" fillId="2" borderId="11" xfId="1" applyNumberFormat="1" applyFont="1" applyFill="1" applyBorder="1" applyAlignment="1"/>
    <xf numFmtId="0" fontId="0" fillId="2" borderId="11" xfId="0" applyFill="1" applyBorder="1"/>
    <xf numFmtId="0" fontId="0" fillId="3" borderId="0" xfId="0" applyFill="1" applyAlignment="1">
      <alignment vertical="center"/>
    </xf>
    <xf numFmtId="43" fontId="2" fillId="3" borderId="10" xfId="1" applyNumberFormat="1" applyFont="1" applyFill="1" applyBorder="1" applyAlignment="1">
      <alignment vertical="center"/>
    </xf>
    <xf numFmtId="43" fontId="2" fillId="3" borderId="9" xfId="1" applyNumberFormat="1" applyFont="1" applyFill="1" applyBorder="1" applyAlignment="1">
      <alignment vertical="center"/>
    </xf>
    <xf numFmtId="43" fontId="2" fillId="3" borderId="32" xfId="1" applyNumberFormat="1" applyFont="1" applyFill="1" applyBorder="1" applyAlignment="1">
      <alignment vertical="center"/>
    </xf>
    <xf numFmtId="43" fontId="2" fillId="3" borderId="31" xfId="1" applyNumberFormat="1" applyFont="1" applyFill="1" applyBorder="1" applyAlignment="1">
      <alignment vertical="center"/>
    </xf>
    <xf numFmtId="43" fontId="2" fillId="3" borderId="7" xfId="1" applyNumberFormat="1" applyFont="1" applyFill="1" applyBorder="1" applyAlignment="1">
      <alignment vertical="center"/>
    </xf>
    <xf numFmtId="9" fontId="2" fillId="3" borderId="9" xfId="1" applyNumberFormat="1" applyFont="1" applyFill="1" applyBorder="1" applyAlignment="1">
      <alignment vertical="center"/>
    </xf>
    <xf numFmtId="9" fontId="2" fillId="3" borderId="27" xfId="1" applyNumberFormat="1" applyFont="1" applyFill="1" applyBorder="1" applyAlignment="1">
      <alignment vertical="center"/>
    </xf>
    <xf numFmtId="43" fontId="2" fillId="3" borderId="27" xfId="1" applyNumberFormat="1" applyFont="1" applyFill="1" applyBorder="1" applyAlignment="1">
      <alignment vertical="center"/>
    </xf>
    <xf numFmtId="43" fontId="2" fillId="3" borderId="8" xfId="1" applyNumberFormat="1" applyFont="1" applyFill="1" applyBorder="1" applyAlignment="1">
      <alignment vertical="center"/>
    </xf>
    <xf numFmtId="43" fontId="2" fillId="3" borderId="4" xfId="1" applyNumberFormat="1" applyFont="1" applyFill="1" applyBorder="1" applyAlignment="1">
      <alignment vertical="center"/>
    </xf>
    <xf numFmtId="9" fontId="2" fillId="3" borderId="4" xfId="1" applyNumberFormat="1" applyFont="1" applyFill="1" applyBorder="1" applyAlignment="1">
      <alignment vertical="center"/>
    </xf>
    <xf numFmtId="9" fontId="2" fillId="3" borderId="7" xfId="1" applyNumberFormat="1" applyFont="1" applyFill="1" applyBorder="1" applyAlignment="1">
      <alignment vertical="center"/>
    </xf>
    <xf numFmtId="43" fontId="2" fillId="3" borderId="6" xfId="1" applyNumberFormat="1" applyFont="1" applyFill="1" applyBorder="1" applyAlignment="1">
      <alignment vertical="center"/>
    </xf>
    <xf numFmtId="0" fontId="3" fillId="4" borderId="0" xfId="0" applyFont="1" applyFill="1" applyAlignment="1">
      <alignment horizontal="center" vertical="center" wrapText="1"/>
    </xf>
    <xf numFmtId="43" fontId="2" fillId="2" borderId="35" xfId="1" applyNumberFormat="1" applyFont="1" applyFill="1" applyBorder="1" applyAlignment="1">
      <alignment vertical="center"/>
    </xf>
    <xf numFmtId="43" fontId="2" fillId="2" borderId="21" xfId="1" applyNumberFormat="1" applyFont="1" applyFill="1" applyBorder="1" applyAlignment="1">
      <alignment vertical="center"/>
    </xf>
    <xf numFmtId="0" fontId="4" fillId="0" borderId="0" xfId="0" applyFont="1"/>
    <xf numFmtId="0" fontId="4" fillId="0" borderId="0" xfId="0" applyFont="1" applyAlignment="1">
      <alignment wrapText="1"/>
    </xf>
    <xf numFmtId="0" fontId="4" fillId="2" borderId="37" xfId="0" applyFont="1" applyFill="1" applyBorder="1" applyAlignment="1">
      <alignment vertical="center"/>
    </xf>
    <xf numFmtId="0" fontId="4" fillId="2" borderId="37" xfId="0" applyFont="1" applyFill="1" applyBorder="1" applyAlignment="1">
      <alignment horizontal="center" vertical="center" wrapText="1"/>
    </xf>
    <xf numFmtId="0" fontId="4" fillId="2" borderId="37" xfId="0" applyFont="1" applyFill="1" applyBorder="1" applyAlignment="1">
      <alignment horizontal="center" vertical="center"/>
    </xf>
    <xf numFmtId="43" fontId="7" fillId="2" borderId="37" xfId="1" applyNumberFormat="1" applyFont="1" applyFill="1" applyBorder="1" applyAlignment="1">
      <alignment horizontal="center" vertical="center"/>
    </xf>
    <xf numFmtId="43" fontId="4" fillId="2" borderId="37" xfId="1" applyNumberFormat="1" applyFont="1" applyFill="1" applyBorder="1" applyAlignment="1">
      <alignment horizontal="center" vertical="center"/>
    </xf>
    <xf numFmtId="43" fontId="6" fillId="2" borderId="10" xfId="1" applyNumberFormat="1" applyFont="1" applyFill="1" applyBorder="1" applyAlignment="1">
      <alignment horizontal="center" vertical="center"/>
    </xf>
    <xf numFmtId="43" fontId="6" fillId="2" borderId="32" xfId="1" applyNumberFormat="1" applyFont="1" applyFill="1" applyBorder="1" applyAlignment="1">
      <alignment horizontal="center" vertical="center"/>
    </xf>
    <xf numFmtId="43" fontId="6" fillId="2" borderId="27" xfId="1" applyNumberFormat="1" applyFont="1" applyFill="1" applyBorder="1" applyAlignment="1">
      <alignment horizontal="center" vertical="center"/>
    </xf>
    <xf numFmtId="43" fontId="6" fillId="2" borderId="12" xfId="1" applyNumberFormat="1" applyFont="1" applyFill="1" applyBorder="1" applyAlignment="1">
      <alignment horizontal="center" vertical="center"/>
    </xf>
    <xf numFmtId="43" fontId="6" fillId="2" borderId="36" xfId="1" applyNumberFormat="1" applyFont="1" applyFill="1" applyBorder="1" applyAlignment="1">
      <alignment horizontal="center" vertical="center"/>
    </xf>
    <xf numFmtId="43" fontId="6" fillId="2" borderId="22" xfId="1" applyNumberFormat="1" applyFont="1" applyFill="1" applyBorder="1" applyAlignment="1">
      <alignment horizontal="center" vertical="center"/>
    </xf>
    <xf numFmtId="43" fontId="6" fillId="2" borderId="1" xfId="1" applyNumberFormat="1" applyFont="1" applyFill="1" applyBorder="1" applyAlignment="1">
      <alignment horizontal="center" vertical="center"/>
    </xf>
    <xf numFmtId="43" fontId="6" fillId="2" borderId="2" xfId="1" applyNumberFormat="1" applyFont="1" applyFill="1" applyBorder="1" applyAlignment="1">
      <alignment horizontal="center" vertical="center"/>
    </xf>
    <xf numFmtId="43" fontId="6" fillId="2" borderId="26" xfId="1" applyNumberFormat="1" applyFont="1" applyFill="1" applyBorder="1" applyAlignment="1">
      <alignment horizontal="center" vertical="center"/>
    </xf>
    <xf numFmtId="43" fontId="6" fillId="2" borderId="5" xfId="1" applyNumberFormat="1" applyFont="1" applyFill="1" applyBorder="1" applyAlignment="1">
      <alignment horizontal="center" vertical="center"/>
    </xf>
    <xf numFmtId="43" fontId="6" fillId="2" borderId="15" xfId="1" applyNumberFormat="1" applyFont="1" applyFill="1" applyBorder="1" applyAlignment="1">
      <alignment horizontal="center" vertical="center"/>
    </xf>
    <xf numFmtId="43" fontId="6" fillId="2" borderId="20" xfId="1" applyNumberFormat="1" applyFont="1" applyFill="1" applyBorder="1" applyAlignment="1">
      <alignment horizontal="center" vertical="center"/>
    </xf>
    <xf numFmtId="166" fontId="0" fillId="0" borderId="0" xfId="0" applyNumberFormat="1"/>
    <xf numFmtId="166" fontId="4" fillId="2" borderId="37" xfId="0" applyNumberFormat="1" applyFont="1" applyFill="1" applyBorder="1" applyAlignment="1">
      <alignment horizontal="center" vertical="center"/>
    </xf>
    <xf numFmtId="166" fontId="2" fillId="2" borderId="17" xfId="1" applyNumberFormat="1" applyFont="1" applyFill="1" applyBorder="1" applyAlignment="1">
      <alignment vertical="center"/>
    </xf>
    <xf numFmtId="166" fontId="2" fillId="3" borderId="17" xfId="1" applyNumberFormat="1" applyFont="1" applyFill="1" applyBorder="1" applyAlignment="1">
      <alignment vertical="center"/>
    </xf>
    <xf numFmtId="166" fontId="2" fillId="2" borderId="17" xfId="0" applyNumberFormat="1" applyFont="1" applyFill="1" applyBorder="1" applyAlignment="1">
      <alignment horizontal="center" vertical="center"/>
    </xf>
    <xf numFmtId="166" fontId="2" fillId="2" borderId="19" xfId="1" applyNumberFormat="1" applyFont="1" applyFill="1" applyBorder="1" applyAlignment="1">
      <alignment vertical="center"/>
    </xf>
    <xf numFmtId="166" fontId="2" fillId="2" borderId="18" xfId="0" applyNumberFormat="1" applyFont="1" applyFill="1" applyBorder="1" applyAlignment="1">
      <alignment horizontal="center" vertical="center"/>
    </xf>
    <xf numFmtId="166" fontId="2" fillId="2" borderId="4" xfId="1" applyNumberFormat="1" applyFont="1" applyFill="1" applyBorder="1" applyAlignment="1">
      <alignment vertical="center"/>
    </xf>
    <xf numFmtId="166" fontId="0" fillId="2" borderId="0" xfId="0" applyNumberFormat="1" applyFill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46"/>
  <sheetViews>
    <sheetView tabSelected="1" zoomScale="96" zoomScaleNormal="96" workbookViewId="0">
      <selection activeCell="F15" sqref="F15"/>
    </sheetView>
  </sheetViews>
  <sheetFormatPr defaultColWidth="9" defaultRowHeight="15" x14ac:dyDescent="0.25"/>
  <cols>
    <col min="1" max="1" width="9" style="10"/>
    <col min="2" max="2" width="30" style="10" customWidth="1"/>
    <col min="3" max="3" width="13.42578125" style="99" bestFit="1" customWidth="1"/>
    <col min="4" max="4" width="11.5703125" style="10" bestFit="1" customWidth="1"/>
    <col min="5" max="5" width="13.28515625" style="10" bestFit="1" customWidth="1"/>
    <col min="6" max="7" width="13.28515625" style="10" customWidth="1"/>
    <col min="8" max="8" width="14.7109375" style="38" customWidth="1"/>
    <col min="9" max="9" width="12.85546875" style="38" bestFit="1" customWidth="1"/>
    <col min="10" max="13" width="13" style="10" customWidth="1"/>
    <col min="14" max="16" width="14.85546875" style="10" customWidth="1"/>
    <col min="17" max="17" width="8.42578125" style="10" customWidth="1"/>
    <col min="18" max="18" width="21.7109375" style="10" bestFit="1" customWidth="1"/>
    <col min="19" max="19" width="12.7109375" style="10" bestFit="1" customWidth="1"/>
    <col min="20" max="20" width="14.5703125" style="10" bestFit="1" customWidth="1"/>
    <col min="21" max="22" width="14.5703125" style="10" customWidth="1"/>
    <col min="23" max="23" width="14" style="10" customWidth="1"/>
    <col min="24" max="24" width="85.28515625" style="10" customWidth="1"/>
    <col min="25" max="16384" width="9" style="10"/>
  </cols>
  <sheetData>
    <row r="1" spans="1:24" customFormat="1" ht="24.95" customHeight="1" x14ac:dyDescent="0.25">
      <c r="A1" s="72" t="s">
        <v>58</v>
      </c>
      <c r="B1" s="73" t="s">
        <v>18</v>
      </c>
      <c r="C1" s="91"/>
    </row>
    <row r="2" spans="1:24" customFormat="1" ht="24.95" customHeight="1" x14ac:dyDescent="0.25">
      <c r="A2" s="72" t="s">
        <v>59</v>
      </c>
      <c r="B2" t="s">
        <v>60</v>
      </c>
      <c r="C2" s="91"/>
    </row>
    <row r="3" spans="1:24" customFormat="1" ht="30.6" customHeight="1" x14ac:dyDescent="0.25">
      <c r="A3" s="72" t="s">
        <v>61</v>
      </c>
      <c r="B3" s="72" t="s">
        <v>62</v>
      </c>
      <c r="C3" s="91"/>
    </row>
    <row r="4" spans="1:24" customFormat="1" ht="24.95" customHeight="1" thickBot="1" x14ac:dyDescent="0.3">
      <c r="A4" s="72" t="s">
        <v>63</v>
      </c>
      <c r="B4" s="72" t="s">
        <v>62</v>
      </c>
      <c r="C4" s="91"/>
    </row>
    <row r="5" spans="1:24" ht="43.9" customHeight="1" thickBot="1" x14ac:dyDescent="0.3">
      <c r="A5" s="74" t="s">
        <v>65</v>
      </c>
      <c r="B5" s="75" t="s">
        <v>66</v>
      </c>
      <c r="C5" s="92" t="s">
        <v>67</v>
      </c>
      <c r="D5" s="76" t="s">
        <v>68</v>
      </c>
      <c r="E5" s="75" t="s">
        <v>69</v>
      </c>
      <c r="F5" s="75" t="s">
        <v>70</v>
      </c>
      <c r="G5" s="76" t="s">
        <v>71</v>
      </c>
      <c r="H5" s="77" t="s">
        <v>72</v>
      </c>
      <c r="I5" s="78" t="s">
        <v>0</v>
      </c>
      <c r="J5" s="75" t="s">
        <v>73</v>
      </c>
      <c r="K5" s="75" t="s">
        <v>74</v>
      </c>
      <c r="L5" s="75" t="s">
        <v>75</v>
      </c>
      <c r="M5" s="75" t="s">
        <v>76</v>
      </c>
      <c r="N5" s="75" t="s">
        <v>77</v>
      </c>
      <c r="O5" s="9" t="s">
        <v>9</v>
      </c>
      <c r="P5" s="75" t="s">
        <v>78</v>
      </c>
      <c r="Q5" s="3"/>
      <c r="R5" s="2" t="s">
        <v>1</v>
      </c>
      <c r="S5" s="75" t="s">
        <v>79</v>
      </c>
      <c r="T5" s="75" t="s">
        <v>80</v>
      </c>
      <c r="U5" s="1" t="s">
        <v>3</v>
      </c>
      <c r="V5" s="2" t="s">
        <v>4</v>
      </c>
      <c r="W5" s="75" t="s">
        <v>81</v>
      </c>
      <c r="X5" s="9" t="s">
        <v>2</v>
      </c>
    </row>
    <row r="6" spans="1:24" x14ac:dyDescent="0.25">
      <c r="B6" s="11"/>
      <c r="C6" s="93"/>
      <c r="D6" s="12"/>
      <c r="E6" s="42"/>
      <c r="F6" s="41"/>
      <c r="G6" s="40"/>
      <c r="H6" s="14"/>
      <c r="I6" s="23"/>
      <c r="J6" s="15">
        <v>0.01</v>
      </c>
      <c r="K6" s="16">
        <v>0.05</v>
      </c>
      <c r="L6" s="16">
        <v>0.1</v>
      </c>
      <c r="M6" s="16">
        <v>0.1</v>
      </c>
      <c r="N6" s="17"/>
      <c r="O6" s="17"/>
      <c r="P6" s="17"/>
      <c r="Q6" s="3"/>
      <c r="R6" s="18"/>
      <c r="S6" s="13"/>
      <c r="T6" s="19">
        <v>0.01</v>
      </c>
      <c r="U6" s="20">
        <v>0.05</v>
      </c>
      <c r="V6" s="14"/>
      <c r="W6" s="21"/>
      <c r="X6" s="17"/>
    </row>
    <row r="7" spans="1:24" s="55" customFormat="1" ht="22.5" customHeight="1" x14ac:dyDescent="0.25">
      <c r="B7" s="56"/>
      <c r="C7" s="94"/>
      <c r="D7" s="57"/>
      <c r="E7" s="58"/>
      <c r="F7" s="58"/>
      <c r="G7" s="59"/>
      <c r="H7" s="60"/>
      <c r="I7" s="57"/>
      <c r="J7" s="61"/>
      <c r="K7" s="62"/>
      <c r="L7" s="62"/>
      <c r="M7" s="62"/>
      <c r="N7" s="63"/>
      <c r="O7" s="63"/>
      <c r="P7" s="63"/>
      <c r="Q7" s="69">
        <f>A8</f>
        <v>53631</v>
      </c>
      <c r="R7" s="64"/>
      <c r="S7" s="65"/>
      <c r="T7" s="66"/>
      <c r="U7" s="67"/>
      <c r="V7" s="60"/>
      <c r="W7" s="68"/>
      <c r="X7" s="63"/>
    </row>
    <row r="8" spans="1:24" ht="28.5" x14ac:dyDescent="0.25">
      <c r="A8" s="10">
        <v>53631</v>
      </c>
      <c r="B8" s="5" t="s">
        <v>64</v>
      </c>
      <c r="C8" s="95">
        <v>44896</v>
      </c>
      <c r="D8" s="7">
        <v>103</v>
      </c>
      <c r="E8" s="22">
        <v>452165</v>
      </c>
      <c r="F8" s="41">
        <v>36028</v>
      </c>
      <c r="G8" s="41">
        <f>ROUND(E8-F8,)</f>
        <v>416137</v>
      </c>
      <c r="H8" s="14">
        <f>ROUND(G8*18%,)</f>
        <v>74905</v>
      </c>
      <c r="I8" s="23">
        <f>G8+H8</f>
        <v>491042</v>
      </c>
      <c r="J8" s="23">
        <f>ROUND(G8*$J$6,)</f>
        <v>4161</v>
      </c>
      <c r="K8" s="23">
        <f>ROUND(G8*$K$6,)</f>
        <v>20807</v>
      </c>
      <c r="L8" s="23">
        <f>ROUND(G8*$L$6,)</f>
        <v>41614</v>
      </c>
      <c r="M8" s="23">
        <f>ROUND(G8*$M$6,)</f>
        <v>41614</v>
      </c>
      <c r="N8" s="17">
        <f>H8</f>
        <v>74905</v>
      </c>
      <c r="O8" s="17">
        <v>17607</v>
      </c>
      <c r="P8" s="17">
        <f>I8-SUM(J8:O8)</f>
        <v>290334</v>
      </c>
      <c r="Q8" s="3"/>
      <c r="R8" s="24" t="s">
        <v>20</v>
      </c>
      <c r="S8" s="13">
        <v>290337</v>
      </c>
      <c r="T8" s="13"/>
      <c r="U8" s="14"/>
      <c r="V8" s="14"/>
      <c r="W8" s="21">
        <f>S8-T8</f>
        <v>290337</v>
      </c>
      <c r="X8" s="25" t="s">
        <v>19</v>
      </c>
    </row>
    <row r="9" spans="1:24" ht="22.15" customHeight="1" x14ac:dyDescent="0.25">
      <c r="A9" s="10">
        <v>53631</v>
      </c>
      <c r="B9" s="5" t="s">
        <v>23</v>
      </c>
      <c r="C9" s="95">
        <v>44950</v>
      </c>
      <c r="D9" s="7">
        <v>103</v>
      </c>
      <c r="E9" s="22">
        <v>74905</v>
      </c>
      <c r="F9" s="41"/>
      <c r="G9" s="41"/>
      <c r="H9" s="14"/>
      <c r="I9" s="23"/>
      <c r="J9" s="23"/>
      <c r="K9" s="17"/>
      <c r="L9" s="17"/>
      <c r="M9" s="17"/>
      <c r="N9" s="17"/>
      <c r="O9" s="17"/>
      <c r="P9" s="17">
        <f>E9</f>
        <v>74905</v>
      </c>
      <c r="Q9" s="3"/>
      <c r="R9" s="24" t="s">
        <v>22</v>
      </c>
      <c r="S9" s="13">
        <v>74905</v>
      </c>
      <c r="T9" s="13"/>
      <c r="U9" s="14"/>
      <c r="V9" s="14"/>
      <c r="W9" s="21">
        <f t="shared" ref="W9:W22" si="0">S9-T9</f>
        <v>74905</v>
      </c>
      <c r="X9" s="25" t="s">
        <v>21</v>
      </c>
    </row>
    <row r="10" spans="1:24" ht="28.5" x14ac:dyDescent="0.25">
      <c r="A10" s="10">
        <v>53631</v>
      </c>
      <c r="B10" s="5" t="s">
        <v>64</v>
      </c>
      <c r="C10" s="95">
        <v>44984</v>
      </c>
      <c r="D10" s="7">
        <v>104</v>
      </c>
      <c r="E10" s="22">
        <v>443090</v>
      </c>
      <c r="F10" s="41">
        <v>0</v>
      </c>
      <c r="G10" s="41">
        <f>E10-F10</f>
        <v>443090</v>
      </c>
      <c r="H10" s="14">
        <f>ROUND(G10*18%,)</f>
        <v>79756</v>
      </c>
      <c r="I10" s="23">
        <f>G10+H10</f>
        <v>522846</v>
      </c>
      <c r="J10" s="23">
        <f>ROUND(G10*$J$6,)</f>
        <v>4431</v>
      </c>
      <c r="K10" s="23">
        <f>ROUND(G10*$K$6,)</f>
        <v>22155</v>
      </c>
      <c r="L10" s="23">
        <f>ROUND(G10*10%,)</f>
        <v>44309</v>
      </c>
      <c r="M10" s="23">
        <f>ROUND(G10*$M$6,)</f>
        <v>44309</v>
      </c>
      <c r="N10" s="17">
        <f t="shared" ref="N10:N19" si="1">H10</f>
        <v>79756</v>
      </c>
      <c r="O10" s="17">
        <v>59105</v>
      </c>
      <c r="P10" s="17">
        <f>I10-SUM(J10:O10)</f>
        <v>268781</v>
      </c>
      <c r="Q10" s="3"/>
      <c r="R10" s="24" t="s">
        <v>28</v>
      </c>
      <c r="S10" s="13">
        <v>39600</v>
      </c>
      <c r="T10" s="13"/>
      <c r="U10" s="14"/>
      <c r="V10" s="14"/>
      <c r="W10" s="21">
        <f t="shared" si="0"/>
        <v>39600</v>
      </c>
      <c r="X10" s="25" t="s">
        <v>24</v>
      </c>
    </row>
    <row r="11" spans="1:24" ht="22.15" customHeight="1" x14ac:dyDescent="0.25">
      <c r="A11" s="10">
        <v>53631</v>
      </c>
      <c r="B11" s="5" t="s">
        <v>23</v>
      </c>
      <c r="C11" s="95">
        <v>45060</v>
      </c>
      <c r="D11" s="7">
        <v>104</v>
      </c>
      <c r="E11" s="22">
        <f>H10</f>
        <v>79756</v>
      </c>
      <c r="F11" s="41">
        <v>0</v>
      </c>
      <c r="G11" s="41">
        <v>0</v>
      </c>
      <c r="H11" s="14">
        <v>0</v>
      </c>
      <c r="I11" s="23">
        <v>0</v>
      </c>
      <c r="J11" s="23">
        <v>0</v>
      </c>
      <c r="K11" s="23">
        <v>0</v>
      </c>
      <c r="L11" s="23">
        <v>0</v>
      </c>
      <c r="M11" s="23">
        <v>0</v>
      </c>
      <c r="N11" s="17">
        <f t="shared" si="1"/>
        <v>0</v>
      </c>
      <c r="O11" s="17">
        <v>0</v>
      </c>
      <c r="P11" s="17">
        <f>E11</f>
        <v>79756</v>
      </c>
      <c r="Q11" s="3"/>
      <c r="R11" s="24" t="s">
        <v>26</v>
      </c>
      <c r="S11" s="13">
        <v>300000</v>
      </c>
      <c r="T11" s="13">
        <f>S11*1%</f>
        <v>3000</v>
      </c>
      <c r="U11" s="14"/>
      <c r="V11" s="14"/>
      <c r="W11" s="21">
        <f t="shared" si="0"/>
        <v>297000</v>
      </c>
      <c r="X11" s="25" t="s">
        <v>25</v>
      </c>
    </row>
    <row r="12" spans="1:24" ht="22.15" customHeight="1" x14ac:dyDescent="0.25">
      <c r="A12" s="10">
        <v>53631</v>
      </c>
      <c r="B12" s="5" t="s">
        <v>30</v>
      </c>
      <c r="C12" s="95">
        <v>45103</v>
      </c>
      <c r="D12" s="7">
        <v>105</v>
      </c>
      <c r="E12" s="22">
        <v>177141</v>
      </c>
      <c r="F12" s="41">
        <v>0</v>
      </c>
      <c r="G12" s="41">
        <f>E12-F12</f>
        <v>177141</v>
      </c>
      <c r="H12" s="14">
        <f>ROUND(G12*18%,)</f>
        <v>31885</v>
      </c>
      <c r="I12" s="23">
        <f>G12+H12</f>
        <v>209026</v>
      </c>
      <c r="J12" s="23">
        <f>ROUND(G12*$J$6,)</f>
        <v>1771</v>
      </c>
      <c r="K12" s="23">
        <f>ROUND(G12*$K$6,)</f>
        <v>8857</v>
      </c>
      <c r="L12" s="23">
        <f>ROUND(G12*10%,)</f>
        <v>17714</v>
      </c>
      <c r="M12" s="23">
        <f>ROUND(G12*$M$6,)</f>
        <v>17714</v>
      </c>
      <c r="N12" s="17">
        <f t="shared" si="1"/>
        <v>31885</v>
      </c>
      <c r="O12" s="17">
        <v>0</v>
      </c>
      <c r="P12" s="17">
        <f>I12-SUM(J12:O12)</f>
        <v>131085</v>
      </c>
      <c r="Q12" s="3"/>
      <c r="R12" s="24" t="s">
        <v>29</v>
      </c>
      <c r="S12" s="13">
        <v>79756</v>
      </c>
      <c r="T12" s="13"/>
      <c r="U12" s="14"/>
      <c r="V12" s="14"/>
      <c r="W12" s="21">
        <f t="shared" si="0"/>
        <v>79756</v>
      </c>
      <c r="X12" s="25" t="s">
        <v>27</v>
      </c>
    </row>
    <row r="13" spans="1:24" ht="22.15" customHeight="1" x14ac:dyDescent="0.25">
      <c r="A13" s="10">
        <v>53631</v>
      </c>
      <c r="B13" s="5" t="s">
        <v>30</v>
      </c>
      <c r="C13" s="95">
        <v>45110</v>
      </c>
      <c r="D13" s="7">
        <v>106</v>
      </c>
      <c r="E13" s="22">
        <v>26350</v>
      </c>
      <c r="F13" s="41">
        <v>0</v>
      </c>
      <c r="G13" s="41">
        <f>E13-F13</f>
        <v>26350</v>
      </c>
      <c r="H13" s="14">
        <f>ROUND(G13*18%,)</f>
        <v>4743</v>
      </c>
      <c r="I13" s="23">
        <f>G13+H13</f>
        <v>31093</v>
      </c>
      <c r="J13" s="23">
        <f>ROUND(G13*$J$6,)</f>
        <v>264</v>
      </c>
      <c r="K13" s="23">
        <f>ROUND(G13*$K$6,)</f>
        <v>1318</v>
      </c>
      <c r="L13" s="23"/>
      <c r="M13" s="23"/>
      <c r="N13" s="17">
        <f t="shared" si="1"/>
        <v>4743</v>
      </c>
      <c r="O13" s="17">
        <v>0</v>
      </c>
      <c r="P13" s="17">
        <f>I13-SUM(J13:O13)</f>
        <v>24768</v>
      </c>
      <c r="Q13" s="3"/>
      <c r="R13" s="24" t="s">
        <v>29</v>
      </c>
      <c r="S13" s="13">
        <v>63268</v>
      </c>
      <c r="T13" s="13"/>
      <c r="U13" s="14"/>
      <c r="V13" s="14"/>
      <c r="W13" s="21">
        <f t="shared" si="0"/>
        <v>63268</v>
      </c>
      <c r="X13" s="25" t="s">
        <v>31</v>
      </c>
    </row>
    <row r="14" spans="1:24" ht="22.15" customHeight="1" x14ac:dyDescent="0.25">
      <c r="A14" s="10">
        <v>53631</v>
      </c>
      <c r="B14" s="5" t="s">
        <v>30</v>
      </c>
      <c r="C14" s="95">
        <v>45194</v>
      </c>
      <c r="D14" s="7">
        <v>108</v>
      </c>
      <c r="E14" s="22">
        <v>431252</v>
      </c>
      <c r="F14" s="41">
        <v>95375</v>
      </c>
      <c r="G14" s="41">
        <f>E14-F14</f>
        <v>335877</v>
      </c>
      <c r="H14" s="14">
        <f>G14*18%</f>
        <v>60457.86</v>
      </c>
      <c r="I14" s="23">
        <f>G14+H14</f>
        <v>396334.86</v>
      </c>
      <c r="J14" s="23">
        <f>G14*1%</f>
        <v>3358.77</v>
      </c>
      <c r="K14" s="17">
        <f>G14*5%</f>
        <v>16793.850000000002</v>
      </c>
      <c r="L14" s="17">
        <f>G14*10%</f>
        <v>33587.700000000004</v>
      </c>
      <c r="M14" s="17">
        <f>G14*10%</f>
        <v>33587.700000000004</v>
      </c>
      <c r="N14" s="17">
        <f t="shared" si="1"/>
        <v>60457.86</v>
      </c>
      <c r="O14" s="17"/>
      <c r="P14" s="17">
        <f>I14-J14-K14-L14-M14-N14</f>
        <v>248548.97999999998</v>
      </c>
      <c r="Q14" s="3"/>
      <c r="R14" s="24" t="s">
        <v>48</v>
      </c>
      <c r="S14" s="13">
        <v>24767</v>
      </c>
      <c r="T14" s="13"/>
      <c r="U14" s="14"/>
      <c r="V14" s="14"/>
      <c r="W14" s="21">
        <f t="shared" si="0"/>
        <v>24767</v>
      </c>
      <c r="X14" s="25" t="s">
        <v>32</v>
      </c>
    </row>
    <row r="15" spans="1:24" ht="22.15" customHeight="1" x14ac:dyDescent="0.25">
      <c r="A15" s="10">
        <v>53631</v>
      </c>
      <c r="B15" s="5" t="s">
        <v>23</v>
      </c>
      <c r="C15" s="95">
        <v>45060</v>
      </c>
      <c r="D15" s="7">
        <v>105</v>
      </c>
      <c r="E15" s="22">
        <f>N12</f>
        <v>31885</v>
      </c>
      <c r="F15" s="41">
        <v>0</v>
      </c>
      <c r="G15" s="41">
        <v>0</v>
      </c>
      <c r="H15" s="14">
        <v>0</v>
      </c>
      <c r="I15" s="23">
        <v>0</v>
      </c>
      <c r="J15" s="23">
        <v>0</v>
      </c>
      <c r="K15" s="23">
        <v>0</v>
      </c>
      <c r="L15" s="23">
        <v>0</v>
      </c>
      <c r="M15" s="23">
        <v>0</v>
      </c>
      <c r="N15" s="17">
        <f t="shared" si="1"/>
        <v>0</v>
      </c>
      <c r="O15" s="17">
        <v>0</v>
      </c>
      <c r="P15" s="17">
        <f>E15</f>
        <v>31885</v>
      </c>
      <c r="Q15" s="3"/>
      <c r="R15" s="24" t="s">
        <v>49</v>
      </c>
      <c r="S15" s="13">
        <v>34650</v>
      </c>
      <c r="T15" s="13"/>
      <c r="U15" s="14"/>
      <c r="V15" s="14"/>
      <c r="W15" s="21">
        <f t="shared" si="0"/>
        <v>34650</v>
      </c>
      <c r="X15" s="30" t="s">
        <v>33</v>
      </c>
    </row>
    <row r="16" spans="1:24" ht="22.15" customHeight="1" x14ac:dyDescent="0.25">
      <c r="A16" s="10">
        <v>53631</v>
      </c>
      <c r="B16" s="5" t="s">
        <v>23</v>
      </c>
      <c r="C16" s="95">
        <v>45060</v>
      </c>
      <c r="D16" s="7">
        <v>106</v>
      </c>
      <c r="E16" s="22">
        <f t="shared" ref="E16:E17" si="2">N13</f>
        <v>4743</v>
      </c>
      <c r="F16" s="41">
        <v>0</v>
      </c>
      <c r="G16" s="41">
        <v>0</v>
      </c>
      <c r="H16" s="14">
        <v>0</v>
      </c>
      <c r="I16" s="23">
        <v>0</v>
      </c>
      <c r="J16" s="23">
        <v>0</v>
      </c>
      <c r="K16" s="23">
        <v>0</v>
      </c>
      <c r="L16" s="23">
        <v>0</v>
      </c>
      <c r="M16" s="23">
        <v>0</v>
      </c>
      <c r="N16" s="17">
        <f t="shared" si="1"/>
        <v>0</v>
      </c>
      <c r="O16" s="17">
        <v>0</v>
      </c>
      <c r="P16" s="17">
        <f>E16</f>
        <v>4743</v>
      </c>
      <c r="Q16" s="3"/>
      <c r="R16" s="24" t="s">
        <v>41</v>
      </c>
      <c r="S16" s="13">
        <v>31885</v>
      </c>
      <c r="T16" s="13"/>
      <c r="U16" s="14"/>
      <c r="V16" s="14"/>
      <c r="W16" s="21">
        <f t="shared" si="0"/>
        <v>31885</v>
      </c>
      <c r="X16" s="25" t="s">
        <v>34</v>
      </c>
    </row>
    <row r="17" spans="1:24" ht="22.15" customHeight="1" x14ac:dyDescent="0.25">
      <c r="A17" s="10">
        <v>53631</v>
      </c>
      <c r="B17" s="5" t="s">
        <v>23</v>
      </c>
      <c r="C17" s="95">
        <v>45060</v>
      </c>
      <c r="D17" s="7">
        <v>108</v>
      </c>
      <c r="E17" s="22">
        <f t="shared" si="2"/>
        <v>60457.86</v>
      </c>
      <c r="F17" s="41">
        <v>0</v>
      </c>
      <c r="G17" s="41">
        <v>0</v>
      </c>
      <c r="H17" s="14">
        <v>0</v>
      </c>
      <c r="I17" s="23">
        <v>0</v>
      </c>
      <c r="J17" s="23">
        <v>0</v>
      </c>
      <c r="K17" s="23">
        <v>0</v>
      </c>
      <c r="L17" s="23">
        <v>0</v>
      </c>
      <c r="M17" s="23">
        <v>0</v>
      </c>
      <c r="N17" s="17">
        <f t="shared" si="1"/>
        <v>0</v>
      </c>
      <c r="O17" s="17">
        <v>0</v>
      </c>
      <c r="P17" s="17">
        <f>E17</f>
        <v>60457.86</v>
      </c>
      <c r="Q17" s="3"/>
      <c r="R17" s="24" t="s">
        <v>42</v>
      </c>
      <c r="S17" s="13">
        <v>100000</v>
      </c>
      <c r="T17" s="13">
        <f>S17*1%</f>
        <v>1000</v>
      </c>
      <c r="U17" s="14"/>
      <c r="V17" s="14"/>
      <c r="W17" s="21">
        <f t="shared" si="0"/>
        <v>99000</v>
      </c>
      <c r="X17" s="25" t="s">
        <v>35</v>
      </c>
    </row>
    <row r="18" spans="1:24" ht="22.15" customHeight="1" x14ac:dyDescent="0.25">
      <c r="A18" s="10">
        <v>53631</v>
      </c>
      <c r="B18" s="5" t="s">
        <v>30</v>
      </c>
      <c r="C18" s="95">
        <v>45194</v>
      </c>
      <c r="D18" s="7">
        <v>110</v>
      </c>
      <c r="E18" s="22">
        <v>296884</v>
      </c>
      <c r="F18" s="41">
        <v>11445</v>
      </c>
      <c r="G18" s="41">
        <f>E18-F18</f>
        <v>285439</v>
      </c>
      <c r="H18" s="14">
        <f>G18*18%</f>
        <v>51379.02</v>
      </c>
      <c r="I18" s="23">
        <f>G18+H18</f>
        <v>336818.02</v>
      </c>
      <c r="J18" s="23">
        <f>G18*1%</f>
        <v>2854.39</v>
      </c>
      <c r="K18" s="17">
        <f>G18*5%</f>
        <v>14271.95</v>
      </c>
      <c r="L18" s="17">
        <f>G18*10%</f>
        <v>28543.9</v>
      </c>
      <c r="M18" s="17">
        <f>G18*10%</f>
        <v>28543.9</v>
      </c>
      <c r="N18" s="17">
        <f t="shared" si="1"/>
        <v>51379.02</v>
      </c>
      <c r="O18" s="17">
        <v>2904</v>
      </c>
      <c r="P18" s="17">
        <f>I18-J18-K18-L18-M18-N18-O18</f>
        <v>208320.85999999996</v>
      </c>
      <c r="Q18" s="8"/>
      <c r="R18" s="24" t="s">
        <v>43</v>
      </c>
      <c r="S18" s="13">
        <v>114896</v>
      </c>
      <c r="T18" s="13"/>
      <c r="U18" s="14"/>
      <c r="V18" s="14"/>
      <c r="W18" s="21">
        <f t="shared" si="0"/>
        <v>114896</v>
      </c>
      <c r="X18" s="25" t="s">
        <v>36</v>
      </c>
    </row>
    <row r="19" spans="1:24" x14ac:dyDescent="0.25">
      <c r="A19" s="10">
        <v>53631</v>
      </c>
      <c r="B19" s="5" t="s">
        <v>23</v>
      </c>
      <c r="C19" s="95">
        <v>45060</v>
      </c>
      <c r="D19" s="7">
        <v>110</v>
      </c>
      <c r="E19" s="22">
        <f>N18</f>
        <v>51379.02</v>
      </c>
      <c r="F19" s="41">
        <v>0</v>
      </c>
      <c r="G19" s="41">
        <v>0</v>
      </c>
      <c r="H19" s="14">
        <v>0</v>
      </c>
      <c r="I19" s="23">
        <v>0</v>
      </c>
      <c r="J19" s="23">
        <v>0</v>
      </c>
      <c r="K19" s="23">
        <v>0</v>
      </c>
      <c r="L19" s="23">
        <v>0</v>
      </c>
      <c r="M19" s="23">
        <v>0</v>
      </c>
      <c r="N19" s="17">
        <f t="shared" si="1"/>
        <v>0</v>
      </c>
      <c r="O19" s="17">
        <v>0</v>
      </c>
      <c r="P19" s="17">
        <f>E19</f>
        <v>51379.02</v>
      </c>
      <c r="Q19" s="8"/>
      <c r="R19" s="24" t="s">
        <v>44</v>
      </c>
      <c r="S19" s="13">
        <v>150000</v>
      </c>
      <c r="T19" s="13">
        <f>S19*1%</f>
        <v>1500</v>
      </c>
      <c r="U19" s="14"/>
      <c r="V19" s="14"/>
      <c r="W19" s="21">
        <f t="shared" si="0"/>
        <v>148500</v>
      </c>
      <c r="X19" s="30" t="s">
        <v>37</v>
      </c>
    </row>
    <row r="20" spans="1:24" x14ac:dyDescent="0.25">
      <c r="A20" s="10">
        <v>53631</v>
      </c>
      <c r="B20" s="26"/>
      <c r="C20" s="96"/>
      <c r="D20" s="27"/>
      <c r="E20" s="28"/>
      <c r="F20" s="28"/>
      <c r="G20" s="28"/>
      <c r="H20" s="70"/>
      <c r="I20" s="27"/>
      <c r="J20" s="27"/>
      <c r="K20" s="71"/>
      <c r="L20" s="71"/>
      <c r="M20" s="71"/>
      <c r="N20" s="71"/>
      <c r="O20" s="71"/>
      <c r="P20" s="71"/>
      <c r="Q20" s="8"/>
      <c r="R20" s="24" t="s">
        <v>45</v>
      </c>
      <c r="S20" s="13">
        <v>59821</v>
      </c>
      <c r="T20" s="13"/>
      <c r="U20" s="14"/>
      <c r="V20" s="14"/>
      <c r="W20" s="21">
        <f t="shared" si="0"/>
        <v>59821</v>
      </c>
      <c r="X20" s="30" t="s">
        <v>38</v>
      </c>
    </row>
    <row r="21" spans="1:24" x14ac:dyDescent="0.25">
      <c r="A21" s="10">
        <v>53631</v>
      </c>
      <c r="B21" s="26"/>
      <c r="C21" s="96"/>
      <c r="D21" s="27"/>
      <c r="E21" s="28"/>
      <c r="F21" s="28"/>
      <c r="G21" s="28"/>
      <c r="H21" s="70"/>
      <c r="I21" s="27"/>
      <c r="J21" s="27"/>
      <c r="K21" s="71"/>
      <c r="L21" s="71"/>
      <c r="M21" s="71"/>
      <c r="N21" s="71"/>
      <c r="O21" s="71"/>
      <c r="P21" s="71"/>
      <c r="Q21" s="8"/>
      <c r="R21" s="24" t="s">
        <v>46</v>
      </c>
      <c r="S21" s="13">
        <v>60458</v>
      </c>
      <c r="T21" s="13"/>
      <c r="U21" s="14"/>
      <c r="V21" s="14"/>
      <c r="W21" s="21">
        <f t="shared" si="0"/>
        <v>60458</v>
      </c>
      <c r="X21" s="30" t="s">
        <v>39</v>
      </c>
    </row>
    <row r="22" spans="1:24" x14ac:dyDescent="0.25">
      <c r="A22" s="10">
        <v>53631</v>
      </c>
      <c r="B22" s="26"/>
      <c r="C22" s="96"/>
      <c r="D22" s="27"/>
      <c r="E22" s="28"/>
      <c r="F22" s="28"/>
      <c r="G22" s="28"/>
      <c r="H22" s="70"/>
      <c r="I22" s="27"/>
      <c r="J22" s="27"/>
      <c r="K22" s="71"/>
      <c r="L22" s="71"/>
      <c r="M22" s="71"/>
      <c r="N22" s="71"/>
      <c r="O22" s="71"/>
      <c r="P22" s="71"/>
      <c r="Q22" s="8"/>
      <c r="R22" s="24" t="s">
        <v>47</v>
      </c>
      <c r="S22" s="13">
        <v>4743</v>
      </c>
      <c r="T22" s="13"/>
      <c r="U22" s="14"/>
      <c r="V22" s="14"/>
      <c r="W22" s="21">
        <f t="shared" si="0"/>
        <v>4743</v>
      </c>
      <c r="X22" s="30" t="s">
        <v>40</v>
      </c>
    </row>
    <row r="23" spans="1:24" x14ac:dyDescent="0.25">
      <c r="A23" s="10">
        <v>53631</v>
      </c>
      <c r="B23" s="26"/>
      <c r="C23" s="96"/>
      <c r="D23" s="27"/>
      <c r="E23" s="28"/>
      <c r="F23" s="28"/>
      <c r="G23" s="28"/>
      <c r="H23" s="70"/>
      <c r="I23" s="27"/>
      <c r="J23" s="27"/>
      <c r="K23" s="71"/>
      <c r="L23" s="71"/>
      <c r="M23" s="71"/>
      <c r="N23" s="71"/>
      <c r="O23" s="71"/>
      <c r="P23" s="71"/>
      <c r="Q23" s="8"/>
      <c r="R23" s="24" t="s">
        <v>51</v>
      </c>
      <c r="S23" s="13">
        <v>50000</v>
      </c>
      <c r="T23" s="13">
        <f>S23*1%</f>
        <v>500</v>
      </c>
      <c r="U23" s="14"/>
      <c r="V23" s="14"/>
      <c r="W23" s="21">
        <f t="shared" ref="W23" si="3">S23-T23</f>
        <v>49500</v>
      </c>
      <c r="X23" s="30" t="s">
        <v>50</v>
      </c>
    </row>
    <row r="24" spans="1:24" ht="15.75" thickBot="1" x14ac:dyDescent="0.3">
      <c r="A24" s="10">
        <v>53631</v>
      </c>
      <c r="B24" s="4"/>
      <c r="C24" s="97"/>
      <c r="D24" s="6"/>
      <c r="E24" s="31"/>
      <c r="F24" s="31"/>
      <c r="G24" s="31"/>
      <c r="H24" s="33"/>
      <c r="I24" s="34"/>
      <c r="J24" s="34"/>
      <c r="K24" s="35"/>
      <c r="L24" s="35"/>
      <c r="M24" s="35"/>
      <c r="N24" s="35"/>
      <c r="O24" s="35"/>
      <c r="P24" s="35"/>
      <c r="Q24" s="8"/>
      <c r="R24" s="36" t="s">
        <v>56</v>
      </c>
      <c r="S24" s="32"/>
      <c r="T24" s="32"/>
      <c r="U24" s="32"/>
      <c r="V24" s="32"/>
      <c r="W24" s="37">
        <v>51379</v>
      </c>
      <c r="X24" s="35" t="s">
        <v>55</v>
      </c>
    </row>
    <row r="25" spans="1:24" x14ac:dyDescent="0.25">
      <c r="A25" s="13"/>
      <c r="B25" s="13"/>
      <c r="C25" s="98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4"/>
      <c r="X25" s="13"/>
    </row>
    <row r="26" spans="1:24" x14ac:dyDescent="0.25">
      <c r="A26" s="13"/>
      <c r="B26" s="13"/>
      <c r="C26" s="98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4"/>
      <c r="X26" s="29"/>
    </row>
    <row r="27" spans="1:24" x14ac:dyDescent="0.25">
      <c r="A27" s="13"/>
      <c r="B27" s="13"/>
      <c r="C27" s="98"/>
      <c r="D27" s="13"/>
      <c r="E27" s="13"/>
      <c r="F27" s="13"/>
      <c r="G27" s="13"/>
      <c r="H27" s="13"/>
      <c r="I27" s="13"/>
      <c r="J27" s="13"/>
      <c r="K27" s="43" t="s">
        <v>8</v>
      </c>
      <c r="L27" s="13"/>
      <c r="M27" s="13"/>
      <c r="N27" s="13"/>
      <c r="O27" s="13"/>
      <c r="P27" s="43">
        <f>SUM(P8:P24)</f>
        <v>1474963.72</v>
      </c>
      <c r="Q27" s="13"/>
      <c r="R27" s="43" t="s">
        <v>6</v>
      </c>
      <c r="S27" s="13"/>
      <c r="U27" s="13"/>
      <c r="V27" s="13"/>
      <c r="W27" s="39">
        <f>SUM(W6:W24)</f>
        <v>1524465</v>
      </c>
      <c r="X27" s="29"/>
    </row>
    <row r="28" spans="1:24" x14ac:dyDescent="0.25">
      <c r="A28" s="13"/>
      <c r="B28" s="13"/>
      <c r="C28" s="98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43"/>
      <c r="S28" s="13"/>
      <c r="U28" s="13"/>
      <c r="V28" s="13"/>
      <c r="W28" s="14"/>
      <c r="X28" s="29"/>
    </row>
    <row r="29" spans="1:24" x14ac:dyDescent="0.25">
      <c r="A29" s="13"/>
      <c r="B29" s="13"/>
      <c r="C29" s="98"/>
      <c r="D29" s="13"/>
      <c r="E29" s="13">
        <f>SUM(E8:E24)</f>
        <v>2130007.88</v>
      </c>
      <c r="F29" s="13">
        <f t="shared" ref="F29:M29" si="4">SUM(F8:F24)</f>
        <v>142848</v>
      </c>
      <c r="G29" s="13">
        <f>SUM(G8:G24)</f>
        <v>1684034</v>
      </c>
      <c r="H29" s="13">
        <f>SUM(H8:H24)</f>
        <v>303125.88</v>
      </c>
      <c r="I29" s="13">
        <f>SUM(I8:I24)</f>
        <v>1987159.88</v>
      </c>
      <c r="J29" s="43">
        <f>SUM(J8:J24)</f>
        <v>16840.16</v>
      </c>
      <c r="K29" s="43">
        <f>SUM(K8:K24)</f>
        <v>84202.8</v>
      </c>
      <c r="L29" s="43">
        <f t="shared" si="4"/>
        <v>165768.6</v>
      </c>
      <c r="M29" s="43">
        <f t="shared" si="4"/>
        <v>165768.6</v>
      </c>
      <c r="N29" s="43">
        <f>SUM(N8:N24)</f>
        <v>303125.88</v>
      </c>
      <c r="O29" s="43">
        <f>SUM(O8:O24)</f>
        <v>79616</v>
      </c>
      <c r="P29" s="13"/>
      <c r="Q29" s="13"/>
      <c r="R29" s="43" t="s">
        <v>7</v>
      </c>
      <c r="S29" s="13"/>
      <c r="U29" s="13"/>
      <c r="V29" s="13"/>
      <c r="W29" s="39">
        <f>P27-W27</f>
        <v>-49501.280000000028</v>
      </c>
      <c r="X29" s="29"/>
    </row>
    <row r="30" spans="1:24" x14ac:dyDescent="0.25">
      <c r="A30" s="13"/>
      <c r="B30" s="13"/>
      <c r="C30" s="98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4"/>
      <c r="X30" s="29"/>
    </row>
    <row r="32" spans="1:24" x14ac:dyDescent="0.25">
      <c r="K32" s="44"/>
    </row>
    <row r="34" spans="7:16" ht="15.75" thickBot="1" x14ac:dyDescent="0.3"/>
    <row r="35" spans="7:16" ht="19.5" thickBot="1" x14ac:dyDescent="0.3">
      <c r="G35" s="45"/>
      <c r="H35" s="46" t="s">
        <v>11</v>
      </c>
      <c r="I35" s="46" t="s">
        <v>12</v>
      </c>
      <c r="J35" s="45" t="s">
        <v>13</v>
      </c>
      <c r="K35" s="45" t="s">
        <v>14</v>
      </c>
      <c r="L35" s="45" t="s">
        <v>15</v>
      </c>
      <c r="M35" s="85" t="s">
        <v>52</v>
      </c>
      <c r="N35" s="86"/>
      <c r="O35" s="86"/>
      <c r="P35" s="87"/>
    </row>
    <row r="36" spans="7:16" ht="18.75" x14ac:dyDescent="0.25">
      <c r="G36" s="49"/>
      <c r="H36" s="50"/>
      <c r="I36" s="50"/>
      <c r="J36" s="49"/>
      <c r="K36" s="49"/>
      <c r="L36" s="49"/>
      <c r="M36" s="79" t="s">
        <v>53</v>
      </c>
      <c r="N36" s="80"/>
      <c r="O36" s="79">
        <f>K29+L29+M29</f>
        <v>415740</v>
      </c>
      <c r="P36" s="81"/>
    </row>
    <row r="37" spans="7:16" ht="18.75" x14ac:dyDescent="0.25">
      <c r="G37" s="49">
        <v>160</v>
      </c>
      <c r="H37" s="50">
        <v>640</v>
      </c>
      <c r="I37" s="50">
        <v>705.4</v>
      </c>
      <c r="J37" s="52">
        <f>I37-H37</f>
        <v>65.399999999999977</v>
      </c>
      <c r="K37" s="49">
        <v>100</v>
      </c>
      <c r="L37" s="52">
        <f>J37*K37</f>
        <v>6539.9999999999982</v>
      </c>
      <c r="M37" s="88" t="s">
        <v>54</v>
      </c>
      <c r="N37" s="89"/>
      <c r="O37" s="88">
        <f>W29</f>
        <v>-49501.280000000028</v>
      </c>
      <c r="P37" s="90"/>
    </row>
    <row r="38" spans="7:16" ht="19.5" thickBot="1" x14ac:dyDescent="0.3">
      <c r="G38" s="49" t="s">
        <v>16</v>
      </c>
      <c r="H38" s="50">
        <v>314.02999999999997</v>
      </c>
      <c r="I38" s="50">
        <v>452.19</v>
      </c>
      <c r="J38" s="52">
        <f>I38-H38</f>
        <v>138.16000000000003</v>
      </c>
      <c r="K38" s="49">
        <v>250</v>
      </c>
      <c r="L38" s="52">
        <f>J38*K38</f>
        <v>34540.000000000007</v>
      </c>
      <c r="M38" s="82" t="s">
        <v>5</v>
      </c>
      <c r="N38" s="83"/>
      <c r="O38" s="82">
        <v>0</v>
      </c>
      <c r="P38" s="84"/>
    </row>
    <row r="39" spans="7:16" ht="18.75" x14ac:dyDescent="0.25">
      <c r="G39" s="49" t="s">
        <v>10</v>
      </c>
      <c r="H39" s="53">
        <v>15.25</v>
      </c>
      <c r="I39" s="53">
        <v>638.20000000000005</v>
      </c>
      <c r="J39" s="52">
        <f>I39-H39</f>
        <v>622.95000000000005</v>
      </c>
      <c r="K39" s="54">
        <v>50</v>
      </c>
      <c r="L39" s="52">
        <f>J39*K39</f>
        <v>31147.500000000004</v>
      </c>
      <c r="M39" s="79" t="s">
        <v>57</v>
      </c>
      <c r="N39" s="80"/>
      <c r="O39" s="79">
        <f>O29</f>
        <v>79616</v>
      </c>
      <c r="P39" s="81"/>
    </row>
    <row r="40" spans="7:16" x14ac:dyDescent="0.25">
      <c r="G40" s="49" t="s">
        <v>17</v>
      </c>
      <c r="H40" s="53">
        <v>15.25</v>
      </c>
      <c r="I40" s="53">
        <v>638.20000000000005</v>
      </c>
      <c r="J40" s="52">
        <f>I40-H40</f>
        <v>622.95000000000005</v>
      </c>
      <c r="K40" s="54">
        <v>200</v>
      </c>
      <c r="L40" s="52">
        <f>J40*K40</f>
        <v>124590.00000000001</v>
      </c>
    </row>
    <row r="41" spans="7:16" ht="15.75" thickBot="1" x14ac:dyDescent="0.3">
      <c r="G41" s="49"/>
      <c r="H41" s="50"/>
      <c r="I41" s="50"/>
      <c r="J41" s="49"/>
      <c r="K41" s="49"/>
      <c r="L41" s="51">
        <f>SUM(L37:L40)</f>
        <v>196817.50000000003</v>
      </c>
      <c r="O41" s="48"/>
    </row>
    <row r="46" spans="7:16" x14ac:dyDescent="0.25">
      <c r="H46" s="47"/>
      <c r="J46" s="38"/>
      <c r="K46" s="38"/>
      <c r="L46" s="38"/>
    </row>
  </sheetData>
  <mergeCells count="9">
    <mergeCell ref="M39:N39"/>
    <mergeCell ref="O39:P39"/>
    <mergeCell ref="M38:N38"/>
    <mergeCell ref="O38:P38"/>
    <mergeCell ref="M35:P35"/>
    <mergeCell ref="M36:N36"/>
    <mergeCell ref="O36:P36"/>
    <mergeCell ref="M37:N37"/>
    <mergeCell ref="O37:P37"/>
  </mergeCells>
  <phoneticPr fontId="5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Anish Lcepl</cp:lastModifiedBy>
  <cp:lastPrinted>2022-06-28T06:22:04Z</cp:lastPrinted>
  <dcterms:created xsi:type="dcterms:W3CDTF">2022-06-10T14:11:52Z</dcterms:created>
  <dcterms:modified xsi:type="dcterms:W3CDTF">2025-06-25T12:47:39Z</dcterms:modified>
</cp:coreProperties>
</file>