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Prajakta (1) (1)\Prajakta\Ganpati Enterprises\"/>
    </mc:Choice>
  </mc:AlternateContent>
  <xr:revisionPtr revIDLastSave="1" documentId="13_ncr:1_{17129BA4-873D-4C38-AECB-9BDFBB50CCE8}" xr6:coauthVersionLast="36" xr6:coauthVersionMax="47" xr10:uidLastSave="{CD00D828-4D7D-4F8C-A7A9-3C3EC185F140}"/>
  <bookViews>
    <workbookView xWindow="-108" yWindow="0" windowWidth="14616" windowHeight="1558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43" i="1" l="1"/>
  <c r="P39" i="1"/>
  <c r="P44" i="1"/>
  <c r="P48" i="1"/>
  <c r="P52" i="1"/>
  <c r="P33" i="1"/>
  <c r="P27" i="1"/>
  <c r="P24" i="1"/>
  <c r="P18" i="1"/>
  <c r="P13" i="1"/>
  <c r="P7" i="1"/>
  <c r="M74" i="1" l="1"/>
  <c r="X51" i="1" l="1"/>
  <c r="X47" i="1"/>
  <c r="X38" i="1"/>
  <c r="X32" i="1"/>
  <c r="X26" i="1"/>
  <c r="X23" i="1"/>
  <c r="X17" i="1"/>
  <c r="S9" i="1" l="1"/>
  <c r="F8" i="1"/>
  <c r="G8" i="1" l="1"/>
  <c r="T10" i="1" l="1"/>
  <c r="S10" i="1"/>
  <c r="S8" i="1" l="1"/>
  <c r="V8" i="1" s="1"/>
  <c r="V9" i="1" s="1"/>
  <c r="G11" i="1" l="1"/>
  <c r="I11" i="1" s="1"/>
  <c r="J11" i="1" l="1"/>
  <c r="O11" i="1" s="1"/>
  <c r="G10" i="1"/>
  <c r="I10" i="1" s="1"/>
  <c r="J10" i="1" s="1"/>
  <c r="O10" i="1" s="1"/>
  <c r="H8" i="1" l="1"/>
  <c r="K8" i="1"/>
  <c r="M70" i="1" s="1"/>
  <c r="J8" i="1"/>
  <c r="M8" i="1" l="1"/>
  <c r="I8" i="1"/>
  <c r="O8" i="1" l="1"/>
  <c r="G9" i="1"/>
  <c r="I9" i="1" s="1"/>
  <c r="O9" i="1" s="1"/>
  <c r="M73" i="1" s="1"/>
  <c r="X12" i="1" l="1"/>
  <c r="M72" i="1"/>
</calcChain>
</file>

<file path=xl/sharedStrings.xml><?xml version="1.0" encoding="utf-8"?>
<sst xmlns="http://schemas.openxmlformats.org/spreadsheetml/2006/main" count="81" uniqueCount="75">
  <si>
    <t>Amount</t>
  </si>
  <si>
    <t>PAYMENT NOTE No.</t>
  </si>
  <si>
    <t>UTR</t>
  </si>
  <si>
    <t>SD (5%)</t>
  </si>
  <si>
    <t>Advance paid</t>
  </si>
  <si>
    <t>TDS Amount @ 1% on BASIC AMOUNT</t>
  </si>
  <si>
    <t>Ganpati Enterprises</t>
  </si>
  <si>
    <t>Mandi Village Pump House work</t>
  </si>
  <si>
    <t>14-09-2022 NEFT/AXISP00320017435/RIUP22/728/GANPATI ENTERPRI 99000.00</t>
  </si>
  <si>
    <t>RIUP22/728</t>
  </si>
  <si>
    <t>13-10-2022 NEFT/AXISP00328084784/RIUP22/984/GANPATI ENTERPRI 99000.00</t>
  </si>
  <si>
    <t>RIUP22/984</t>
  </si>
  <si>
    <t>30-11-2022 NEFT/AXISP00341651970/RIUP22/1386/GANPATI ENTERPR 88081.00</t>
  </si>
  <si>
    <t>20-12-2022 NEFT/AXISP00347623940/RIUP22/1565/GANPATI ENTERPR 57859.00</t>
  </si>
  <si>
    <t>GST reelase Note</t>
  </si>
  <si>
    <t>Lakhan Village Pump House work</t>
  </si>
  <si>
    <t>GST Release Note</t>
  </si>
  <si>
    <t>14-09-2022 NEFT/AXISP00320017436/RIUP22/729/GANPATI ENTERPRI 99000.00</t>
  </si>
  <si>
    <t>12-10-2022 NEFT/AXISP00327753848/RIUP22/975/GANPATI ENTERPRI 99000.00</t>
  </si>
  <si>
    <t>30-11-2022 NEFT/AXISP00341651969/RIUP22/1387/GANPATI ENTERPR 83554.00</t>
  </si>
  <si>
    <t>20-12-2022 NEFT/AXISP00347623942/RIUP22/1567/GANPATI ENTERPR 56944.00</t>
  </si>
  <si>
    <t>.</t>
  </si>
  <si>
    <t>Alipur Khurd Village Pump House work</t>
  </si>
  <si>
    <t>14-09-2022 NEFT/AXISP00320017437/RIUP22/730/GANPATI ENTERPRI 99000.00</t>
  </si>
  <si>
    <t>12-10-2022 NEFT/AXISP00327753847/RIUP22/974/GANPATI ENTERPRI 99000.00</t>
  </si>
  <si>
    <t>30-11-2022 NEFT/AXISP00341651968/RIUP22/1385/GANPATI ENTERPR 88081.00</t>
  </si>
  <si>
    <t>20-12-2022 NEFT/AXISP00347623941/RIUP22/1566/GANPATI ENTERPR 57859.00</t>
  </si>
  <si>
    <t xml:space="preserve">Haidernagar - Jalalpur - village -Pump house work  </t>
  </si>
  <si>
    <t>21-12-2022 NEFT/AXISP00347651717/RIUP22/1584/GANPATI ENTERPR 99000.00</t>
  </si>
  <si>
    <t xml:space="preserve">Ameernagar - Pump house - Mzn </t>
  </si>
  <si>
    <t>GST release Note</t>
  </si>
  <si>
    <t>20-12-2022 NEFT/AXISP00347626042/RIUP22/1580/GANPATI ENTERPR 99000.00</t>
  </si>
  <si>
    <t>30-01-2023 NEFT/AXISP00358212246/RIUP22/2046/GANPATI ENTERPR ₹ 99,000.00</t>
  </si>
  <si>
    <t>21-06-2023 NEFT/AXISP00399842959/RIUP23/736/GANPATI ENTERPRI 59948.00</t>
  </si>
  <si>
    <t>19-04-2023 NEFT/AXISP00382928302/SPUP23/0145/GANPATI ENTERPR 98409.00</t>
  </si>
  <si>
    <t xml:space="preserve">Mukundnagar - Pump house - Mzn </t>
  </si>
  <si>
    <t>07-02-2023 NEFT/AXISP00361424974/RIUP22/2122/GANPATI ENTERPR ₹ 99,000.00</t>
  </si>
  <si>
    <t>08-03-2023 NEFT/AXISP00369766194/RIUP22/2507/GANPATI ENTERPR 99000.00</t>
  </si>
  <si>
    <t>21-06-2023 NEFT/AXISP00399842960/RIUP23/737/GANPATI ENTERPRI 59701.00</t>
  </si>
  <si>
    <t>19-04-2023 NEFT/AXISP00382928307/SPUP23/0188/GANPATI ENTERPR 97189.00</t>
  </si>
  <si>
    <t>24-05-2023 NEFT/AXISP00392230459/RIUP23/366/GANPATI ENTERPRI 148500.00</t>
  </si>
  <si>
    <t>29-05-2023 NEFT/AXISP00393085073/RIUP23/434/GANPATI ENTERPRI 148500.00</t>
  </si>
  <si>
    <t>24-05-2023 NEFT/AXISP00392230458/RIUP23/365/GANPATI ENTERPRI 148500.00</t>
  </si>
  <si>
    <t>12-12-2022 NEFT/AXISP00345431086/RIUP22/1474/GANPATI ENTERPR 99000.00</t>
  </si>
  <si>
    <t xml:space="preserve">29-12-2022 NEFT/AXISP00349704846/RIUP22/1690/GANPATI ENTERPR 99000.00
</t>
  </si>
  <si>
    <t>04-03-2023 NEFT/AXISP00368598755/RIUP22/2440/GANPATI ENTERPR 96234.00</t>
  </si>
  <si>
    <t>26-04-2023 NEFT/AXISP00384433566/SPUP23/0259/GANPATI ENTERPRISES 66870.00</t>
  </si>
  <si>
    <t>GST Remaining</t>
  </si>
  <si>
    <t xml:space="preserve">Total Hold </t>
  </si>
  <si>
    <t>Total Debit</t>
  </si>
  <si>
    <t>Nil</t>
  </si>
  <si>
    <t>Advance/ Surplus</t>
  </si>
  <si>
    <t>Updated On 26-08-2024 ( By Vikash )</t>
  </si>
  <si>
    <t>DPR / other Hold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</si>
  <si>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</si>
  <si>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</si>
  <si>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</si>
  <si>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</si>
  <si>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</si>
  <si>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</si>
  <si>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</si>
  <si>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</si>
  <si>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</si>
  <si>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</si>
  <si>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</si>
  <si>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</si>
  <si>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</si>
  <si>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</si>
  <si>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</si>
  <si>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</si>
  <si>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</si>
  <si>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</si>
  <si>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Hold Amount For Material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</si>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</sst>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3">
    <xf numFmtId="0" fontId="0" fillId="0" borderId="0" xfId="0"/>
    <xf numFmtId="43" fontId="2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3" fontId="6" fillId="2" borderId="3" xfId="1" applyNumberFormat="1" applyFont="1" applyFill="1" applyBorder="1" applyAlignment="1">
      <alignment horizontal="center" vertical="center"/>
    </xf>
    <xf numFmtId="43" fontId="3" fillId="2" borderId="26" xfId="1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3" fontId="4" fillId="2" borderId="16" xfId="1" applyNumberFormat="1" applyFont="1" applyFill="1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4" fillId="2" borderId="27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9" fontId="4" fillId="2" borderId="23" xfId="1" applyNumberFormat="1" applyFont="1" applyFill="1" applyBorder="1" applyAlignment="1">
      <alignment vertical="center"/>
    </xf>
    <xf numFmtId="43" fontId="4" fillId="2" borderId="23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9" fontId="4" fillId="2" borderId="8" xfId="1" applyNumberFormat="1" applyFont="1" applyFill="1" applyBorder="1" applyAlignment="1">
      <alignment vertical="center"/>
    </xf>
    <xf numFmtId="43" fontId="4" fillId="2" borderId="7" xfId="1" applyNumberFormat="1" applyFont="1" applyFill="1" applyBorder="1" applyAlignment="1">
      <alignment vertical="center"/>
    </xf>
    <xf numFmtId="15" fontId="4" fillId="2" borderId="16" xfId="0" applyNumberFormat="1" applyFont="1" applyFill="1" applyBorder="1" applyAlignment="1">
      <alignment horizontal="center" vertical="center"/>
    </xf>
    <xf numFmtId="0" fontId="4" fillId="2" borderId="10" xfId="0" quotePrefix="1" applyFont="1" applyFill="1" applyBorder="1" applyAlignment="1">
      <alignment horizontal="center" vertical="center"/>
    </xf>
    <xf numFmtId="43" fontId="4" fillId="2" borderId="15" xfId="1" applyNumberFormat="1" applyFont="1" applyFill="1" applyBorder="1" applyAlignment="1">
      <alignment vertical="center"/>
    </xf>
    <xf numFmtId="43" fontId="4" fillId="2" borderId="28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43" fontId="4" fillId="2" borderId="24" xfId="1" applyNumberFormat="1" applyFont="1" applyFill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1" applyNumberFormat="1" applyFont="1" applyFill="1" applyBorder="1" applyAlignment="1">
      <alignment vertical="center"/>
    </xf>
    <xf numFmtId="43" fontId="4" fillId="2" borderId="18" xfId="1" applyNumberFormat="1" applyFont="1" applyFill="1" applyBorder="1" applyAlignment="1">
      <alignment vertical="center"/>
    </xf>
    <xf numFmtId="43" fontId="4" fillId="2" borderId="20" xfId="1" applyNumberFormat="1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wrapText="1"/>
    </xf>
    <xf numFmtId="43" fontId="4" fillId="2" borderId="17" xfId="1" applyNumberFormat="1" applyFont="1" applyFill="1" applyBorder="1" applyAlignment="1">
      <alignment vertical="center"/>
    </xf>
    <xf numFmtId="43" fontId="4" fillId="2" borderId="13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vertical="center"/>
    </xf>
    <xf numFmtId="0" fontId="4" fillId="0" borderId="19" xfId="0" applyFont="1" applyBorder="1" applyAlignment="1">
      <alignment vertical="center"/>
    </xf>
    <xf numFmtId="14" fontId="4" fillId="2" borderId="11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14" fontId="4" fillId="3" borderId="11" xfId="1" applyNumberFormat="1" applyFont="1" applyFill="1" applyBorder="1" applyAlignment="1">
      <alignment vertical="center"/>
    </xf>
    <xf numFmtId="0" fontId="4" fillId="3" borderId="11" xfId="0" applyFont="1" applyFill="1" applyBorder="1" applyAlignment="1">
      <alignment horizontal="center" vertical="center"/>
    </xf>
    <xf numFmtId="43" fontId="4" fillId="3" borderId="11" xfId="1" applyNumberFormat="1" applyFont="1" applyFill="1" applyBorder="1" applyAlignment="1">
      <alignment vertical="center"/>
    </xf>
    <xf numFmtId="43" fontId="4" fillId="3" borderId="23" xfId="1" applyNumberFormat="1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 wrapText="1"/>
    </xf>
    <xf numFmtId="43" fontId="4" fillId="3" borderId="24" xfId="1" applyNumberFormat="1" applyFont="1" applyFill="1" applyBorder="1" applyAlignment="1">
      <alignment vertical="center"/>
    </xf>
    <xf numFmtId="43" fontId="4" fillId="3" borderId="6" xfId="1" applyNumberFormat="1" applyFont="1" applyFill="1" applyBorder="1" applyAlignment="1">
      <alignment vertical="center"/>
    </xf>
    <xf numFmtId="43" fontId="4" fillId="3" borderId="8" xfId="1" applyNumberFormat="1" applyFont="1" applyFill="1" applyBorder="1" applyAlignment="1">
      <alignment vertical="center"/>
    </xf>
    <xf numFmtId="43" fontId="4" fillId="3" borderId="7" xfId="1" applyNumberFormat="1" applyFont="1" applyFill="1" applyBorder="1" applyAlignment="1">
      <alignment vertical="center"/>
    </xf>
    <xf numFmtId="0" fontId="4" fillId="3" borderId="19" xfId="0" applyFont="1" applyFill="1" applyBorder="1" applyAlignment="1">
      <alignment vertical="center"/>
    </xf>
    <xf numFmtId="43" fontId="4" fillId="3" borderId="18" xfId="1" applyNumberFormat="1" applyFont="1" applyFill="1" applyBorder="1" applyAlignment="1">
      <alignment vertical="center"/>
    </xf>
    <xf numFmtId="43" fontId="4" fillId="3" borderId="21" xfId="1" applyNumberFormat="1" applyFont="1" applyFill="1" applyBorder="1" applyAlignment="1">
      <alignment vertical="center"/>
    </xf>
    <xf numFmtId="43" fontId="4" fillId="3" borderId="17" xfId="1" applyNumberFormat="1" applyFont="1" applyFill="1" applyBorder="1" applyAlignment="1">
      <alignment vertical="center"/>
    </xf>
    <xf numFmtId="43" fontId="4" fillId="3" borderId="20" xfId="1" applyNumberFormat="1" applyFont="1" applyFill="1" applyBorder="1" applyAlignment="1">
      <alignment vertical="center"/>
    </xf>
    <xf numFmtId="43" fontId="4" fillId="3" borderId="13" xfId="1" applyNumberFormat="1" applyFont="1" applyFill="1" applyBorder="1" applyAlignment="1">
      <alignment vertical="center"/>
    </xf>
    <xf numFmtId="43" fontId="4" fillId="3" borderId="16" xfId="1" applyNumberFormat="1" applyFont="1" applyFill="1" applyBorder="1" applyAlignment="1">
      <alignment vertical="center"/>
    </xf>
    <xf numFmtId="43" fontId="4" fillId="3" borderId="10" xfId="1" applyNumberFormat="1" applyFont="1" applyFill="1" applyBorder="1" applyAlignment="1">
      <alignment vertical="center"/>
    </xf>
    <xf numFmtId="43" fontId="4" fillId="3" borderId="14" xfId="1" applyNumberFormat="1" applyFont="1" applyFill="1" applyBorder="1" applyAlignment="1">
      <alignment vertical="center"/>
    </xf>
    <xf numFmtId="43" fontId="4" fillId="3" borderId="27" xfId="1" applyNumberFormat="1" applyFont="1" applyFill="1" applyBorder="1" applyAlignment="1">
      <alignment vertical="center"/>
    </xf>
    <xf numFmtId="9" fontId="4" fillId="3" borderId="6" xfId="1" applyNumberFormat="1" applyFont="1" applyFill="1" applyBorder="1" applyAlignment="1">
      <alignment vertical="center"/>
    </xf>
    <xf numFmtId="9" fontId="4" fillId="3" borderId="10" xfId="1" applyNumberFormat="1" applyFont="1" applyFill="1" applyBorder="1" applyAlignment="1">
      <alignment vertical="center"/>
    </xf>
    <xf numFmtId="9" fontId="4" fillId="3" borderId="23" xfId="1" applyNumberFormat="1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43" fontId="4" fillId="3" borderId="9" xfId="1" applyNumberFormat="1" applyFont="1" applyFill="1" applyBorder="1" applyAlignment="1">
      <alignment vertical="center"/>
    </xf>
    <xf numFmtId="9" fontId="4" fillId="3" borderId="8" xfId="1" applyNumberFormat="1" applyFont="1" applyFill="1" applyBorder="1" applyAlignment="1">
      <alignment vertical="center"/>
    </xf>
    <xf numFmtId="43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43" fontId="4" fillId="3" borderId="15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2" borderId="36" xfId="0" applyFont="1" applyFill="1" applyBorder="1" applyAlignment="1">
      <alignment vertical="center"/>
    </xf>
    <xf numFmtId="43" fontId="4" fillId="2" borderId="36" xfId="1" applyNumberFormat="1" applyFont="1" applyFill="1" applyBorder="1" applyAlignment="1">
      <alignment vertical="center"/>
    </xf>
    <xf numFmtId="43" fontId="4" fillId="2" borderId="37" xfId="1" applyNumberFormat="1" applyFont="1" applyFill="1" applyBorder="1" applyAlignment="1">
      <alignment vertical="center"/>
    </xf>
    <xf numFmtId="43" fontId="4" fillId="2" borderId="19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43" fontId="4" fillId="2" borderId="38" xfId="1" applyNumberFormat="1" applyFont="1" applyFill="1" applyBorder="1" applyAlignment="1">
      <alignment vertical="center"/>
    </xf>
    <xf numFmtId="43" fontId="4" fillId="2" borderId="39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165" fontId="7" fillId="2" borderId="32" xfId="0" applyNumberFormat="1" applyFont="1" applyFill="1" applyBorder="1" applyAlignment="1">
      <alignment horizontal="center" vertical="center"/>
    </xf>
    <xf numFmtId="165" fontId="7" fillId="2" borderId="33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5" fontId="7" fillId="2" borderId="24" xfId="0" applyNumberFormat="1" applyFont="1" applyFill="1" applyBorder="1" applyAlignment="1">
      <alignment horizontal="center" vertical="center"/>
    </xf>
    <xf numFmtId="165" fontId="7" fillId="2" borderId="11" xfId="0" applyNumberFormat="1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65" fontId="7" fillId="2" borderId="25" xfId="0" applyNumberFormat="1" applyFont="1" applyFill="1" applyBorder="1" applyAlignment="1">
      <alignment horizontal="center" vertical="center"/>
    </xf>
    <xf numFmtId="165" fontId="7" fillId="2" borderId="12" xfId="0" applyNumberFormat="1" applyFont="1" applyFill="1" applyBorder="1" applyAlignment="1">
      <alignment horizontal="center" vertical="center"/>
    </xf>
    <xf numFmtId="14" fontId="4" fillId="2" borderId="1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4"/>
  <sheetViews>
    <sheetView tabSelected="1" zoomScale="80" zoomScaleNormal="80" workbookViewId="0">
      <selection activeCell="A8" sqref="A8"/>
    </sheetView>
  </sheetViews>
  <sheetFormatPr defaultColWidth="9" defaultRowHeight="18" x14ac:dyDescent="0.3"/>
  <cols>
    <col min="1" max="1" width="10.109375" style="2" customWidth="1"/>
    <col min="2" max="2" width="38.6640625" style="2" bestFit="1" customWidth="1"/>
    <col min="3" max="3" width="15.6640625" style="2" bestFit="1" customWidth="1"/>
    <col min="4" max="4" width="25.33203125" style="2" bestFit="1" customWidth="1"/>
    <col min="5" max="5" width="16.109375" style="2" bestFit="1" customWidth="1"/>
    <col min="6" max="6" width="14" style="2" bestFit="1" customWidth="1"/>
    <col min="7" max="7" width="23.33203125" style="2" bestFit="1" customWidth="1"/>
    <col min="8" max="8" width="14" style="6" bestFit="1" customWidth="1"/>
    <col min="9" max="9" width="16.109375" style="6" bestFit="1" customWidth="1"/>
    <col min="10" max="10" width="33.6640625" style="2" bestFit="1" customWidth="1"/>
    <col min="11" max="11" width="16.109375" style="2" bestFit="1" customWidth="1"/>
    <col min="12" max="12" width="16.109375" style="2" customWidth="1"/>
    <col min="13" max="13" width="15.88671875" style="2" bestFit="1" customWidth="1"/>
    <col min="14" max="14" width="15.88671875" style="2" customWidth="1"/>
    <col min="15" max="15" width="17.6640625" style="2" bestFit="1" customWidth="1"/>
    <col min="16" max="16" width="8.44140625" style="75" bestFit="1" customWidth="1"/>
    <col min="17" max="17" width="24" style="2" hidden="1" customWidth="1"/>
    <col min="18" max="18" width="15.5546875" style="2" hidden="1" customWidth="1"/>
    <col min="19" max="19" width="23.44140625" style="2" hidden="1" customWidth="1"/>
    <col min="20" max="20" width="37" style="2" hidden="1" customWidth="1"/>
    <col min="21" max="21" width="16.33203125" style="2" hidden="1" customWidth="1"/>
    <col min="22" max="22" width="17.6640625" style="2" bestFit="1" customWidth="1"/>
    <col min="23" max="23" width="96.109375" style="2" bestFit="1" customWidth="1"/>
    <col min="24" max="24" width="17" style="2" bestFit="1" customWidth="1"/>
    <col min="25" max="16384" width="9" style="2"/>
  </cols>
  <sheetData>
    <row r="1" spans="1:24" x14ac:dyDescent="0.3">
      <c r="A1" s="76" t="s">
        <v>54</v>
      </c>
      <c r="B1" s="77" t="s">
        <v>6</v>
      </c>
      <c r="E1" s="3"/>
      <c r="F1" s="3"/>
      <c r="G1" s="3"/>
      <c r="H1" s="4"/>
      <c r="I1" s="4"/>
    </row>
    <row r="2" spans="1:24" x14ac:dyDescent="0.3">
      <c r="A2" s="76" t="s">
        <v>55</v>
      </c>
      <c r="B2" t="s">
        <v>56</v>
      </c>
      <c r="C2" s="1"/>
      <c r="D2" s="1"/>
      <c r="G2" s="5"/>
      <c r="I2" s="5"/>
    </row>
    <row r="3" spans="1:24" ht="18.600000000000001" thickBot="1" x14ac:dyDescent="0.35">
      <c r="A3" s="76" t="s">
        <v>57</v>
      </c>
      <c r="B3" t="s">
        <v>58</v>
      </c>
      <c r="C3" s="1"/>
      <c r="D3" s="1"/>
      <c r="G3" s="5"/>
      <c r="I3" s="5"/>
    </row>
    <row r="4" spans="1:24" ht="18.600000000000001" thickBot="1" x14ac:dyDescent="0.35">
      <c r="A4" s="76" t="s">
        <v>59</v>
      </c>
      <c r="B4" t="s">
        <v>58</v>
      </c>
      <c r="C4" s="7"/>
      <c r="D4" s="7"/>
      <c r="E4" s="7"/>
      <c r="H4" s="4"/>
      <c r="I4" s="4"/>
      <c r="R4" s="8"/>
      <c r="S4" s="8"/>
      <c r="T4" s="8"/>
      <c r="U4" s="8"/>
      <c r="V4" s="8"/>
      <c r="W4" s="8"/>
    </row>
    <row r="5" spans="1:24" ht="43.95" customHeight="1" thickBot="1" x14ac:dyDescent="0.35">
      <c r="A5" s="96" t="s">
        <v>60</v>
      </c>
      <c r="B5" s="10" t="s">
        <v>61</v>
      </c>
      <c r="C5" s="9" t="s">
        <v>62</v>
      </c>
      <c r="D5" s="9" t="s">
        <v>63</v>
      </c>
      <c r="E5" s="10" t="s">
        <v>64</v>
      </c>
      <c r="F5" s="9" t="s">
        <v>65</v>
      </c>
      <c r="G5" s="11" t="s">
        <v>66</v>
      </c>
      <c r="H5" s="12" t="s">
        <v>67</v>
      </c>
      <c r="I5" s="13" t="s">
        <v>0</v>
      </c>
      <c r="J5" s="14" t="s">
        <v>68</v>
      </c>
      <c r="K5" s="15" t="s">
        <v>69</v>
      </c>
      <c r="L5" s="15" t="s">
        <v>70</v>
      </c>
      <c r="M5" s="15" t="s">
        <v>71</v>
      </c>
      <c r="N5" s="15" t="s">
        <v>72</v>
      </c>
      <c r="O5" s="15" t="s">
        <v>73</v>
      </c>
      <c r="P5" s="16"/>
      <c r="Q5" s="14" t="s">
        <v>1</v>
      </c>
      <c r="R5" s="14" t="s">
        <v>0</v>
      </c>
      <c r="S5" s="14" t="s">
        <v>5</v>
      </c>
      <c r="T5" s="17" t="s">
        <v>3</v>
      </c>
      <c r="U5" s="14" t="s">
        <v>4</v>
      </c>
      <c r="V5" s="14" t="s">
        <v>74</v>
      </c>
      <c r="W5" s="15" t="s">
        <v>2</v>
      </c>
    </row>
    <row r="6" spans="1:24" x14ac:dyDescent="0.3">
      <c r="A6" s="85"/>
      <c r="B6" s="19"/>
      <c r="C6" s="18"/>
      <c r="D6" s="18"/>
      <c r="E6" s="19"/>
      <c r="F6" s="20"/>
      <c r="G6" s="20"/>
      <c r="H6" s="21">
        <v>0.18</v>
      </c>
      <c r="I6" s="22"/>
      <c r="J6" s="23">
        <v>0.01</v>
      </c>
      <c r="K6" s="24">
        <v>0.1</v>
      </c>
      <c r="L6" s="24"/>
      <c r="M6" s="24">
        <v>0.18</v>
      </c>
      <c r="N6" s="24"/>
      <c r="O6" s="25"/>
      <c r="P6" s="16"/>
      <c r="Q6" s="26"/>
      <c r="R6" s="27"/>
      <c r="S6" s="21">
        <v>0.01</v>
      </c>
      <c r="T6" s="28">
        <v>0.05</v>
      </c>
      <c r="U6" s="22"/>
      <c r="V6" s="29"/>
      <c r="W6" s="25"/>
    </row>
    <row r="7" spans="1:24" s="48" customFormat="1" x14ac:dyDescent="0.3">
      <c r="A7" s="86"/>
      <c r="B7" s="67"/>
      <c r="C7" s="64"/>
      <c r="D7" s="65"/>
      <c r="E7" s="66"/>
      <c r="F7" s="67"/>
      <c r="G7" s="67"/>
      <c r="H7" s="68"/>
      <c r="I7" s="56"/>
      <c r="J7" s="69"/>
      <c r="K7" s="70"/>
      <c r="L7" s="70"/>
      <c r="M7" s="70"/>
      <c r="N7" s="70"/>
      <c r="O7" s="52"/>
      <c r="P7" s="71">
        <f>A8</f>
        <v>52368</v>
      </c>
      <c r="Q7" s="72"/>
      <c r="R7" s="55"/>
      <c r="S7" s="68"/>
      <c r="T7" s="73"/>
      <c r="U7" s="56"/>
      <c r="V7" s="57"/>
      <c r="W7" s="52"/>
    </row>
    <row r="8" spans="1:24" ht="71.400000000000006" customHeight="1" x14ac:dyDescent="0.3">
      <c r="A8" s="85">
        <v>52368</v>
      </c>
      <c r="B8" s="81" t="s">
        <v>7</v>
      </c>
      <c r="C8" s="30">
        <v>44886</v>
      </c>
      <c r="D8" s="31">
        <v>4</v>
      </c>
      <c r="E8" s="32">
        <v>381000</v>
      </c>
      <c r="F8" s="33">
        <f>32300+27261</f>
        <v>59561</v>
      </c>
      <c r="G8" s="33">
        <f>ROUND(E8-F8,0)</f>
        <v>321439</v>
      </c>
      <c r="H8" s="27">
        <f>ROUND(G8*H6,0)</f>
        <v>57859</v>
      </c>
      <c r="I8" s="22">
        <f>G8+H8</f>
        <v>379298</v>
      </c>
      <c r="J8" s="34">
        <f>G8*$J$6</f>
        <v>3214.39</v>
      </c>
      <c r="K8" s="25">
        <f>G8*$K$6</f>
        <v>32143.9</v>
      </c>
      <c r="L8" s="25"/>
      <c r="M8" s="25">
        <f>H8</f>
        <v>57859</v>
      </c>
      <c r="N8" s="25"/>
      <c r="O8" s="25">
        <f>ROUND(I8-SUM(J8:M8),0)</f>
        <v>286081</v>
      </c>
      <c r="P8" s="16"/>
      <c r="Q8" s="35" t="s">
        <v>9</v>
      </c>
      <c r="R8" s="27">
        <v>100000</v>
      </c>
      <c r="S8" s="27">
        <f>R8*S6</f>
        <v>1000</v>
      </c>
      <c r="T8" s="22">
        <v>0</v>
      </c>
      <c r="U8" s="22">
        <v>0</v>
      </c>
      <c r="V8" s="29">
        <f>ROUND(R8-S8-T8-U8,0)</f>
        <v>99000</v>
      </c>
      <c r="W8" s="36" t="s">
        <v>8</v>
      </c>
    </row>
    <row r="9" spans="1:24" ht="57.6" customHeight="1" x14ac:dyDescent="0.3">
      <c r="A9" s="85">
        <v>52368</v>
      </c>
      <c r="B9" s="81" t="s">
        <v>14</v>
      </c>
      <c r="C9" s="30">
        <v>44914</v>
      </c>
      <c r="D9" s="37">
        <v>4</v>
      </c>
      <c r="E9" s="32">
        <v>57859</v>
      </c>
      <c r="F9" s="33"/>
      <c r="G9" s="33">
        <f>E9-F9</f>
        <v>57859</v>
      </c>
      <c r="H9" s="27">
        <v>0</v>
      </c>
      <c r="I9" s="22">
        <f>G9+H9</f>
        <v>57859</v>
      </c>
      <c r="J9" s="34">
        <v>0</v>
      </c>
      <c r="K9" s="25">
        <v>0</v>
      </c>
      <c r="L9" s="25"/>
      <c r="M9" s="25">
        <v>0</v>
      </c>
      <c r="N9" s="25"/>
      <c r="O9" s="25">
        <f>ROUND(I9-SUM(J9:M9),0)</f>
        <v>57859</v>
      </c>
      <c r="P9" s="16"/>
      <c r="Q9" s="35" t="s">
        <v>11</v>
      </c>
      <c r="R9" s="27">
        <v>100000</v>
      </c>
      <c r="S9" s="27">
        <f>R9*S6</f>
        <v>1000</v>
      </c>
      <c r="T9" s="22">
        <v>0</v>
      </c>
      <c r="U9" s="22">
        <v>0</v>
      </c>
      <c r="V9" s="29">
        <f>ROUND(R9-S9-T9-U9,0)</f>
        <v>99000</v>
      </c>
      <c r="W9" s="36" t="s">
        <v>10</v>
      </c>
    </row>
    <row r="10" spans="1:24" x14ac:dyDescent="0.3">
      <c r="A10" s="85">
        <v>52368</v>
      </c>
      <c r="B10" s="81"/>
      <c r="C10" s="30"/>
      <c r="D10" s="37"/>
      <c r="E10" s="19"/>
      <c r="F10" s="38"/>
      <c r="G10" s="33">
        <f>E10-F10</f>
        <v>0</v>
      </c>
      <c r="H10" s="27">
        <v>0</v>
      </c>
      <c r="I10" s="22">
        <f>G10+H10</f>
        <v>0</v>
      </c>
      <c r="J10" s="34">
        <f>J6*I10</f>
        <v>0</v>
      </c>
      <c r="K10" s="39"/>
      <c r="L10" s="39"/>
      <c r="M10" s="39"/>
      <c r="N10" s="25"/>
      <c r="O10" s="25">
        <f>I10-SUM(J10:M10)</f>
        <v>0</v>
      </c>
      <c r="P10" s="16"/>
      <c r="Q10" s="35"/>
      <c r="R10" s="27"/>
      <c r="S10" s="27">
        <f>R10*S6</f>
        <v>0</v>
      </c>
      <c r="T10" s="22">
        <f>R10*T6</f>
        <v>0</v>
      </c>
      <c r="U10" s="22"/>
      <c r="V10" s="29">
        <v>88081</v>
      </c>
      <c r="W10" s="36" t="s">
        <v>12</v>
      </c>
    </row>
    <row r="11" spans="1:24" x14ac:dyDescent="0.3">
      <c r="A11" s="85">
        <v>52368</v>
      </c>
      <c r="B11" s="82"/>
      <c r="C11" s="46"/>
      <c r="D11" s="47"/>
      <c r="E11" s="38"/>
      <c r="F11" s="38"/>
      <c r="G11" s="38">
        <f>E11-F11</f>
        <v>0</v>
      </c>
      <c r="H11" s="38">
        <v>0</v>
      </c>
      <c r="I11" s="38">
        <f>G11+H11</f>
        <v>0</v>
      </c>
      <c r="J11" s="38">
        <f>J$6*I11</f>
        <v>0</v>
      </c>
      <c r="K11" s="25">
        <v>0</v>
      </c>
      <c r="L11" s="25"/>
      <c r="M11" s="25">
        <v>0</v>
      </c>
      <c r="N11" s="25"/>
      <c r="O11" s="25">
        <f>I11-SUM(J11:M11)</f>
        <v>0</v>
      </c>
      <c r="P11" s="41"/>
      <c r="Q11" s="35"/>
      <c r="R11" s="27"/>
      <c r="S11" s="27"/>
      <c r="T11" s="22"/>
      <c r="U11" s="22"/>
      <c r="V11" s="29">
        <v>57859</v>
      </c>
      <c r="W11" s="36" t="s">
        <v>13</v>
      </c>
    </row>
    <row r="12" spans="1:24" x14ac:dyDescent="0.3">
      <c r="A12" s="85"/>
      <c r="B12" s="82"/>
      <c r="C12" s="46"/>
      <c r="D12" s="47"/>
      <c r="E12" s="38"/>
      <c r="F12" s="38"/>
      <c r="G12" s="38"/>
      <c r="H12" s="38"/>
      <c r="I12" s="38"/>
      <c r="J12" s="38"/>
      <c r="K12" s="25"/>
      <c r="L12" s="25"/>
      <c r="M12" s="25"/>
      <c r="N12" s="25"/>
      <c r="O12" s="25"/>
      <c r="P12" s="41"/>
      <c r="Q12" s="35"/>
      <c r="R12" s="27"/>
      <c r="S12" s="27"/>
      <c r="T12" s="22"/>
      <c r="U12" s="22"/>
      <c r="V12" s="29"/>
      <c r="W12" s="45"/>
      <c r="X12" s="74">
        <f>SUM(O8:O10)-SUM(V8:V12)</f>
        <v>0</v>
      </c>
    </row>
    <row r="13" spans="1:24" s="48" customFormat="1" x14ac:dyDescent="0.3">
      <c r="A13" s="86"/>
      <c r="B13" s="83"/>
      <c r="C13" s="49"/>
      <c r="D13" s="50"/>
      <c r="E13" s="51"/>
      <c r="F13" s="51"/>
      <c r="G13" s="51"/>
      <c r="H13" s="51"/>
      <c r="I13" s="51"/>
      <c r="J13" s="51"/>
      <c r="K13" s="52"/>
      <c r="L13" s="52"/>
      <c r="M13" s="52"/>
      <c r="N13" s="52"/>
      <c r="O13" s="52"/>
      <c r="P13" s="53">
        <f>A14</f>
        <v>52369</v>
      </c>
      <c r="Q13" s="54"/>
      <c r="R13" s="55"/>
      <c r="S13" s="55"/>
      <c r="T13" s="56"/>
      <c r="U13" s="56"/>
      <c r="V13" s="57"/>
      <c r="W13" s="58"/>
    </row>
    <row r="14" spans="1:24" x14ac:dyDescent="0.3">
      <c r="A14" s="85">
        <v>52369</v>
      </c>
      <c r="B14" s="82" t="s">
        <v>15</v>
      </c>
      <c r="C14" s="46">
        <v>44833</v>
      </c>
      <c r="D14" s="47">
        <v>7</v>
      </c>
      <c r="E14" s="38">
        <v>381000</v>
      </c>
      <c r="F14" s="38">
        <v>64647</v>
      </c>
      <c r="G14" s="38">
        <v>316353</v>
      </c>
      <c r="H14" s="38">
        <v>56944</v>
      </c>
      <c r="I14" s="38">
        <v>373297</v>
      </c>
      <c r="J14" s="38">
        <v>3163.53</v>
      </c>
      <c r="K14" s="25">
        <v>31635.300000000003</v>
      </c>
      <c r="L14" s="25"/>
      <c r="M14" s="25">
        <v>56944</v>
      </c>
      <c r="N14" s="25"/>
      <c r="O14" s="25">
        <v>281554</v>
      </c>
      <c r="P14" s="41"/>
      <c r="Q14" s="35"/>
      <c r="R14" s="27"/>
      <c r="S14" s="27"/>
      <c r="T14" s="22"/>
      <c r="U14" s="22"/>
      <c r="V14" s="29">
        <v>99000</v>
      </c>
      <c r="W14" s="45" t="s">
        <v>17</v>
      </c>
    </row>
    <row r="15" spans="1:24" x14ac:dyDescent="0.3">
      <c r="A15" s="85">
        <v>52369</v>
      </c>
      <c r="B15" s="82" t="s">
        <v>16</v>
      </c>
      <c r="C15" s="46">
        <v>44914</v>
      </c>
      <c r="D15" s="47">
        <v>7</v>
      </c>
      <c r="E15" s="38">
        <v>56944</v>
      </c>
      <c r="F15" s="38"/>
      <c r="G15" s="38">
        <v>56944</v>
      </c>
      <c r="H15" s="38">
        <v>0</v>
      </c>
      <c r="I15" s="38">
        <v>56944</v>
      </c>
      <c r="J15" s="38">
        <v>0</v>
      </c>
      <c r="K15" s="25">
        <v>0</v>
      </c>
      <c r="L15" s="25"/>
      <c r="M15" s="25">
        <v>0</v>
      </c>
      <c r="N15" s="25"/>
      <c r="O15" s="25">
        <v>56944</v>
      </c>
      <c r="P15" s="41"/>
      <c r="Q15" s="35"/>
      <c r="R15" s="27"/>
      <c r="S15" s="27"/>
      <c r="T15" s="22"/>
      <c r="U15" s="22"/>
      <c r="V15" s="29">
        <v>99000</v>
      </c>
      <c r="W15" s="45" t="s">
        <v>18</v>
      </c>
    </row>
    <row r="16" spans="1:24" x14ac:dyDescent="0.3">
      <c r="A16" s="85">
        <v>52369</v>
      </c>
      <c r="B16" s="82"/>
      <c r="C16" s="46"/>
      <c r="D16" s="47"/>
      <c r="E16" s="38"/>
      <c r="F16" s="38"/>
      <c r="G16" s="38"/>
      <c r="H16" s="38"/>
      <c r="I16" s="38"/>
      <c r="J16" s="38"/>
      <c r="K16" s="25"/>
      <c r="L16" s="25"/>
      <c r="M16" s="25"/>
      <c r="N16" s="25"/>
      <c r="O16" s="25"/>
      <c r="P16" s="41"/>
      <c r="Q16" s="35"/>
      <c r="R16" s="27"/>
      <c r="S16" s="27"/>
      <c r="T16" s="22"/>
      <c r="U16" s="22"/>
      <c r="V16" s="29">
        <v>83554</v>
      </c>
      <c r="W16" s="45" t="s">
        <v>19</v>
      </c>
    </row>
    <row r="17" spans="1:24" x14ac:dyDescent="0.3">
      <c r="A17" s="85">
        <v>52369</v>
      </c>
      <c r="B17" s="82"/>
      <c r="C17" s="46"/>
      <c r="D17" s="47"/>
      <c r="E17" s="38"/>
      <c r="F17" s="38"/>
      <c r="G17" s="38"/>
      <c r="H17" s="38"/>
      <c r="I17" s="38"/>
      <c r="J17" s="38"/>
      <c r="K17" s="25"/>
      <c r="L17" s="25"/>
      <c r="M17" s="25"/>
      <c r="N17" s="25"/>
      <c r="O17" s="25"/>
      <c r="P17" s="41"/>
      <c r="Q17" s="35"/>
      <c r="R17" s="27"/>
      <c r="S17" s="27"/>
      <c r="T17" s="22"/>
      <c r="U17" s="22"/>
      <c r="V17" s="29">
        <v>56944</v>
      </c>
      <c r="W17" s="45" t="s">
        <v>20</v>
      </c>
      <c r="X17" s="74">
        <f>SUM(O13:O15)-SUM(V13:V17)</f>
        <v>0</v>
      </c>
    </row>
    <row r="18" spans="1:24" s="48" customFormat="1" x14ac:dyDescent="0.3">
      <c r="A18" s="86" t="s">
        <v>21</v>
      </c>
      <c r="B18" s="83"/>
      <c r="C18" s="49"/>
      <c r="D18" s="50"/>
      <c r="E18" s="51"/>
      <c r="F18" s="51"/>
      <c r="G18" s="51"/>
      <c r="H18" s="51"/>
      <c r="I18" s="51"/>
      <c r="J18" s="51"/>
      <c r="K18" s="52"/>
      <c r="L18" s="52"/>
      <c r="M18" s="52"/>
      <c r="N18" s="52"/>
      <c r="O18" s="52"/>
      <c r="P18" s="53">
        <f>A19</f>
        <v>52386</v>
      </c>
      <c r="Q18" s="54"/>
      <c r="R18" s="55"/>
      <c r="S18" s="55"/>
      <c r="T18" s="56"/>
      <c r="U18" s="56"/>
      <c r="V18" s="57"/>
      <c r="W18" s="58"/>
    </row>
    <row r="19" spans="1:24" ht="36" x14ac:dyDescent="0.3">
      <c r="A19" s="85">
        <v>52386</v>
      </c>
      <c r="B19" s="82" t="s">
        <v>22</v>
      </c>
      <c r="C19" s="46">
        <v>44886</v>
      </c>
      <c r="D19" s="47">
        <v>2</v>
      </c>
      <c r="E19" s="38">
        <v>381000</v>
      </c>
      <c r="F19" s="38">
        <v>59561</v>
      </c>
      <c r="G19" s="38">
        <v>321439</v>
      </c>
      <c r="H19" s="38">
        <v>57859</v>
      </c>
      <c r="I19" s="38">
        <v>379298</v>
      </c>
      <c r="J19" s="38">
        <v>3214.39</v>
      </c>
      <c r="K19" s="25">
        <v>32143.9</v>
      </c>
      <c r="L19" s="25"/>
      <c r="M19" s="25">
        <v>57859</v>
      </c>
      <c r="N19" s="25"/>
      <c r="O19" s="25">
        <v>286081</v>
      </c>
      <c r="P19" s="41"/>
      <c r="Q19" s="35"/>
      <c r="R19" s="27"/>
      <c r="S19" s="27"/>
      <c r="T19" s="22"/>
      <c r="U19" s="22"/>
      <c r="V19" s="29">
        <v>99000</v>
      </c>
      <c r="W19" s="45" t="s">
        <v>23</v>
      </c>
    </row>
    <row r="20" spans="1:24" x14ac:dyDescent="0.3">
      <c r="A20" s="85">
        <v>52386</v>
      </c>
      <c r="B20" s="82" t="s">
        <v>16</v>
      </c>
      <c r="C20" s="46">
        <v>44914</v>
      </c>
      <c r="D20" s="47">
        <v>2</v>
      </c>
      <c r="E20" s="38">
        <v>57859</v>
      </c>
      <c r="F20" s="38"/>
      <c r="G20" s="38">
        <v>57859</v>
      </c>
      <c r="H20" s="38">
        <v>0</v>
      </c>
      <c r="I20" s="38">
        <v>57859</v>
      </c>
      <c r="J20" s="38">
        <v>0</v>
      </c>
      <c r="K20" s="25">
        <v>0</v>
      </c>
      <c r="L20" s="25"/>
      <c r="M20" s="25">
        <v>0</v>
      </c>
      <c r="N20" s="25"/>
      <c r="O20" s="25">
        <v>57859</v>
      </c>
      <c r="P20" s="41"/>
      <c r="Q20" s="35"/>
      <c r="R20" s="27"/>
      <c r="S20" s="27"/>
      <c r="T20" s="22"/>
      <c r="U20" s="22"/>
      <c r="V20" s="29">
        <v>99000</v>
      </c>
      <c r="W20" s="45" t="s">
        <v>24</v>
      </c>
    </row>
    <row r="21" spans="1:24" x14ac:dyDescent="0.3">
      <c r="A21" s="85">
        <v>52386</v>
      </c>
      <c r="B21" s="82"/>
      <c r="C21" s="46"/>
      <c r="D21" s="47"/>
      <c r="E21" s="38"/>
      <c r="F21" s="38"/>
      <c r="G21" s="38"/>
      <c r="H21" s="38"/>
      <c r="I21" s="38"/>
      <c r="J21" s="38"/>
      <c r="K21" s="25"/>
      <c r="L21" s="25"/>
      <c r="M21" s="25"/>
      <c r="N21" s="25"/>
      <c r="O21" s="25"/>
      <c r="P21" s="41"/>
      <c r="Q21" s="35"/>
      <c r="R21" s="27"/>
      <c r="S21" s="27"/>
      <c r="T21" s="22"/>
      <c r="U21" s="22"/>
      <c r="V21" s="29">
        <v>88081</v>
      </c>
      <c r="W21" s="45" t="s">
        <v>25</v>
      </c>
    </row>
    <row r="22" spans="1:24" x14ac:dyDescent="0.3">
      <c r="A22" s="85">
        <v>52386</v>
      </c>
      <c r="B22" s="82"/>
      <c r="C22" s="46"/>
      <c r="D22" s="47"/>
      <c r="E22" s="38"/>
      <c r="F22" s="38"/>
      <c r="G22" s="38"/>
      <c r="H22" s="38"/>
      <c r="I22" s="38"/>
      <c r="J22" s="38"/>
      <c r="K22" s="25"/>
      <c r="L22" s="25"/>
      <c r="M22" s="25"/>
      <c r="N22" s="25"/>
      <c r="O22" s="25"/>
      <c r="P22" s="41"/>
      <c r="Q22" s="35"/>
      <c r="R22" s="27"/>
      <c r="S22" s="27"/>
      <c r="T22" s="22"/>
      <c r="U22" s="22"/>
      <c r="V22" s="29">
        <v>57859</v>
      </c>
      <c r="W22" s="45" t="s">
        <v>26</v>
      </c>
    </row>
    <row r="23" spans="1:24" x14ac:dyDescent="0.3">
      <c r="A23" s="85"/>
      <c r="B23" s="82"/>
      <c r="C23" s="46"/>
      <c r="D23" s="47"/>
      <c r="E23" s="38"/>
      <c r="F23" s="38"/>
      <c r="G23" s="38"/>
      <c r="H23" s="38"/>
      <c r="I23" s="38"/>
      <c r="J23" s="38"/>
      <c r="K23" s="25"/>
      <c r="L23" s="25"/>
      <c r="M23" s="25"/>
      <c r="N23" s="25"/>
      <c r="O23" s="25"/>
      <c r="P23" s="41"/>
      <c r="Q23" s="35"/>
      <c r="R23" s="27"/>
      <c r="S23" s="27"/>
      <c r="T23" s="22"/>
      <c r="U23" s="22"/>
      <c r="V23" s="29"/>
      <c r="W23" s="45"/>
      <c r="X23" s="74">
        <f>SUM(O19:O21)-SUM(V19:V23)</f>
        <v>0</v>
      </c>
    </row>
    <row r="24" spans="1:24" s="48" customFormat="1" x14ac:dyDescent="0.3">
      <c r="A24" s="86"/>
      <c r="B24" s="83"/>
      <c r="C24" s="49"/>
      <c r="D24" s="50"/>
      <c r="E24" s="51"/>
      <c r="F24" s="51"/>
      <c r="G24" s="51"/>
      <c r="H24" s="51"/>
      <c r="I24" s="51"/>
      <c r="J24" s="51"/>
      <c r="K24" s="52"/>
      <c r="L24" s="52"/>
      <c r="M24" s="52"/>
      <c r="N24" s="52"/>
      <c r="O24" s="52"/>
      <c r="P24" s="53">
        <f>A25</f>
        <v>53678</v>
      </c>
      <c r="Q24" s="54"/>
      <c r="R24" s="55"/>
      <c r="S24" s="55"/>
      <c r="T24" s="56"/>
      <c r="U24" s="56"/>
      <c r="V24" s="57"/>
      <c r="W24" s="58"/>
    </row>
    <row r="25" spans="1:24" x14ac:dyDescent="0.3">
      <c r="A25" s="85">
        <v>53678</v>
      </c>
      <c r="B25" s="82"/>
      <c r="C25" s="46"/>
      <c r="D25" s="47"/>
      <c r="E25" s="38"/>
      <c r="F25" s="38"/>
      <c r="G25" s="38"/>
      <c r="H25" s="38"/>
      <c r="I25" s="38"/>
      <c r="J25" s="38"/>
      <c r="K25" s="25"/>
      <c r="L25" s="25"/>
      <c r="M25" s="25"/>
      <c r="N25" s="25"/>
      <c r="O25" s="25"/>
      <c r="P25" s="41"/>
      <c r="Q25" s="35"/>
      <c r="R25" s="27"/>
      <c r="S25" s="27"/>
      <c r="T25" s="22"/>
      <c r="U25" s="22"/>
      <c r="V25" s="29">
        <v>99000</v>
      </c>
      <c r="W25" s="45" t="s">
        <v>28</v>
      </c>
    </row>
    <row r="26" spans="1:24" x14ac:dyDescent="0.3">
      <c r="A26" s="85"/>
      <c r="B26" s="82"/>
      <c r="C26" s="46"/>
      <c r="D26" s="47"/>
      <c r="E26" s="38"/>
      <c r="F26" s="38"/>
      <c r="G26" s="38"/>
      <c r="H26" s="38"/>
      <c r="I26" s="38"/>
      <c r="J26" s="38"/>
      <c r="K26" s="25"/>
      <c r="L26" s="25"/>
      <c r="M26" s="25"/>
      <c r="N26" s="25"/>
      <c r="O26" s="25"/>
      <c r="P26" s="41"/>
      <c r="Q26" s="35"/>
      <c r="R26" s="27"/>
      <c r="S26" s="27"/>
      <c r="T26" s="22"/>
      <c r="U26" s="22"/>
      <c r="V26" s="29"/>
      <c r="W26" s="45"/>
      <c r="X26" s="74">
        <f>SUM(O25:O26)-SUM(V25:V26)</f>
        <v>-99000</v>
      </c>
    </row>
    <row r="27" spans="1:24" s="48" customFormat="1" x14ac:dyDescent="0.3">
      <c r="A27" s="86"/>
      <c r="B27" s="83"/>
      <c r="C27" s="49"/>
      <c r="D27" s="50"/>
      <c r="E27" s="51"/>
      <c r="F27" s="51"/>
      <c r="G27" s="51"/>
      <c r="H27" s="51"/>
      <c r="I27" s="51"/>
      <c r="J27" s="51"/>
      <c r="K27" s="52"/>
      <c r="L27" s="52"/>
      <c r="M27" s="52"/>
      <c r="N27" s="52"/>
      <c r="O27" s="52"/>
      <c r="P27" s="53">
        <f>A28</f>
        <v>53831</v>
      </c>
      <c r="Q27" s="54"/>
      <c r="R27" s="55"/>
      <c r="S27" s="55"/>
      <c r="T27" s="56"/>
      <c r="U27" s="56"/>
      <c r="V27" s="57"/>
      <c r="W27" s="58"/>
    </row>
    <row r="28" spans="1:24" x14ac:dyDescent="0.3">
      <c r="A28" s="85">
        <v>53831</v>
      </c>
      <c r="B28" s="82" t="s">
        <v>29</v>
      </c>
      <c r="C28" s="46">
        <v>45022</v>
      </c>
      <c r="D28" s="47">
        <v>1</v>
      </c>
      <c r="E28" s="38">
        <v>381000</v>
      </c>
      <c r="F28" s="38">
        <v>47956</v>
      </c>
      <c r="G28" s="38">
        <v>333044</v>
      </c>
      <c r="H28" s="38">
        <v>59947.92</v>
      </c>
      <c r="I28" s="38">
        <v>392991.92</v>
      </c>
      <c r="J28" s="38">
        <v>3330.44</v>
      </c>
      <c r="K28" s="25">
        <v>33304.400000000001</v>
      </c>
      <c r="L28" s="25"/>
      <c r="M28" s="25">
        <v>59947</v>
      </c>
      <c r="N28" s="25"/>
      <c r="O28" s="25">
        <v>296409.15999999997</v>
      </c>
      <c r="P28" s="41"/>
      <c r="Q28" s="35"/>
      <c r="R28" s="27"/>
      <c r="S28" s="27"/>
      <c r="T28" s="22"/>
      <c r="U28" s="22"/>
      <c r="V28" s="29">
        <v>99000</v>
      </c>
      <c r="W28" s="45" t="s">
        <v>31</v>
      </c>
    </row>
    <row r="29" spans="1:24" x14ac:dyDescent="0.3">
      <c r="A29" s="85">
        <v>53831</v>
      </c>
      <c r="B29" s="82" t="s">
        <v>30</v>
      </c>
      <c r="C29" s="46">
        <v>45080</v>
      </c>
      <c r="D29" s="47">
        <v>1</v>
      </c>
      <c r="E29" s="38">
        <v>59947</v>
      </c>
      <c r="F29" s="38"/>
      <c r="G29" s="38"/>
      <c r="H29" s="38"/>
      <c r="I29" s="38"/>
      <c r="J29" s="38"/>
      <c r="K29" s="25"/>
      <c r="L29" s="25"/>
      <c r="M29" s="25"/>
      <c r="N29" s="25"/>
      <c r="O29" s="25">
        <v>59947</v>
      </c>
      <c r="P29" s="41"/>
      <c r="Q29" s="35"/>
      <c r="R29" s="27"/>
      <c r="S29" s="27"/>
      <c r="T29" s="22"/>
      <c r="U29" s="22"/>
      <c r="V29" s="29">
        <v>99000</v>
      </c>
      <c r="W29" s="45" t="s">
        <v>32</v>
      </c>
    </row>
    <row r="30" spans="1:24" x14ac:dyDescent="0.3">
      <c r="A30" s="85">
        <v>53831</v>
      </c>
      <c r="B30" s="82"/>
      <c r="C30" s="46"/>
      <c r="D30" s="47"/>
      <c r="E30" s="38"/>
      <c r="F30" s="38"/>
      <c r="G30" s="38"/>
      <c r="H30" s="38"/>
      <c r="I30" s="38"/>
      <c r="J30" s="38"/>
      <c r="K30" s="25"/>
      <c r="L30" s="25"/>
      <c r="M30" s="25"/>
      <c r="N30" s="25"/>
      <c r="O30" s="25"/>
      <c r="P30" s="41"/>
      <c r="Q30" s="35"/>
      <c r="R30" s="27"/>
      <c r="S30" s="27"/>
      <c r="T30" s="22"/>
      <c r="U30" s="22"/>
      <c r="V30" s="29">
        <v>98409</v>
      </c>
      <c r="W30" s="45" t="s">
        <v>34</v>
      </c>
    </row>
    <row r="31" spans="1:24" x14ac:dyDescent="0.3">
      <c r="A31" s="85">
        <v>53831</v>
      </c>
      <c r="B31" s="82"/>
      <c r="C31" s="46"/>
      <c r="D31" s="47"/>
      <c r="E31" s="38"/>
      <c r="F31" s="38"/>
      <c r="G31" s="38"/>
      <c r="H31" s="38"/>
      <c r="I31" s="38"/>
      <c r="J31" s="38"/>
      <c r="K31" s="25"/>
      <c r="L31" s="25"/>
      <c r="M31" s="25"/>
      <c r="N31" s="25"/>
      <c r="O31" s="25"/>
      <c r="P31" s="41"/>
      <c r="Q31" s="35"/>
      <c r="R31" s="27"/>
      <c r="S31" s="27"/>
      <c r="T31" s="22"/>
      <c r="U31" s="22"/>
      <c r="V31" s="29">
        <v>59948</v>
      </c>
      <c r="W31" s="45" t="s">
        <v>33</v>
      </c>
    </row>
    <row r="32" spans="1:24" x14ac:dyDescent="0.3">
      <c r="A32" s="85"/>
      <c r="B32" s="82"/>
      <c r="C32" s="46"/>
      <c r="D32" s="47"/>
      <c r="E32" s="38"/>
      <c r="F32" s="38"/>
      <c r="G32" s="38"/>
      <c r="H32" s="38"/>
      <c r="I32" s="38"/>
      <c r="J32" s="38"/>
      <c r="K32" s="25"/>
      <c r="L32" s="25"/>
      <c r="M32" s="25"/>
      <c r="N32" s="25"/>
      <c r="O32" s="25"/>
      <c r="P32" s="41"/>
      <c r="Q32" s="35"/>
      <c r="R32" s="27"/>
      <c r="S32" s="27"/>
      <c r="T32" s="22"/>
      <c r="U32" s="22"/>
      <c r="V32" s="29"/>
      <c r="W32" s="45"/>
      <c r="X32" s="74">
        <f>SUM(O28:O30)-SUM(V28:V32)</f>
        <v>-0.84000000002561137</v>
      </c>
    </row>
    <row r="33" spans="1:24" s="48" customFormat="1" x14ac:dyDescent="0.3">
      <c r="A33" s="86"/>
      <c r="B33" s="83"/>
      <c r="C33" s="49"/>
      <c r="D33" s="50"/>
      <c r="E33" s="51"/>
      <c r="F33" s="51"/>
      <c r="G33" s="51"/>
      <c r="H33" s="51"/>
      <c r="I33" s="51"/>
      <c r="J33" s="51"/>
      <c r="K33" s="52"/>
      <c r="L33" s="52"/>
      <c r="M33" s="52"/>
      <c r="N33" s="52"/>
      <c r="O33" s="52"/>
      <c r="P33" s="53">
        <f>A34</f>
        <v>54778</v>
      </c>
      <c r="Q33" s="54"/>
      <c r="R33" s="55"/>
      <c r="S33" s="55"/>
      <c r="T33" s="56"/>
      <c r="U33" s="56"/>
      <c r="V33" s="57"/>
      <c r="W33" s="58"/>
    </row>
    <row r="34" spans="1:24" x14ac:dyDescent="0.3">
      <c r="A34" s="85">
        <v>54778</v>
      </c>
      <c r="B34" s="82" t="s">
        <v>35</v>
      </c>
      <c r="C34" s="46">
        <v>45031</v>
      </c>
      <c r="D34" s="47">
        <v>1</v>
      </c>
      <c r="E34" s="38">
        <v>381000</v>
      </c>
      <c r="F34" s="38">
        <v>49327</v>
      </c>
      <c r="G34" s="38">
        <v>331673</v>
      </c>
      <c r="H34" s="38">
        <v>59701.14</v>
      </c>
      <c r="I34" s="38">
        <v>391374.14</v>
      </c>
      <c r="J34" s="38">
        <v>3316.73</v>
      </c>
      <c r="K34" s="25">
        <v>33167.300000000003</v>
      </c>
      <c r="L34" s="25"/>
      <c r="M34" s="25">
        <v>59701.14</v>
      </c>
      <c r="N34" s="25"/>
      <c r="O34" s="25">
        <v>295188.97000000003</v>
      </c>
      <c r="P34" s="41"/>
      <c r="Q34" s="35"/>
      <c r="R34" s="27"/>
      <c r="S34" s="27"/>
      <c r="T34" s="22"/>
      <c r="U34" s="22"/>
      <c r="V34" s="29">
        <v>99000</v>
      </c>
      <c r="W34" s="45" t="s">
        <v>36</v>
      </c>
    </row>
    <row r="35" spans="1:24" x14ac:dyDescent="0.3">
      <c r="A35" s="85">
        <v>54778</v>
      </c>
      <c r="B35" s="82" t="s">
        <v>16</v>
      </c>
      <c r="C35" s="46">
        <v>45080</v>
      </c>
      <c r="D35" s="47">
        <v>1</v>
      </c>
      <c r="E35" s="38">
        <v>59701</v>
      </c>
      <c r="F35" s="38"/>
      <c r="G35" s="38"/>
      <c r="H35" s="38"/>
      <c r="I35" s="38"/>
      <c r="J35" s="38"/>
      <c r="K35" s="25"/>
      <c r="L35" s="25"/>
      <c r="M35" s="25"/>
      <c r="N35" s="25"/>
      <c r="O35" s="25">
        <v>59701</v>
      </c>
      <c r="P35" s="41"/>
      <c r="Q35" s="35"/>
      <c r="R35" s="27"/>
      <c r="S35" s="27"/>
      <c r="T35" s="22"/>
      <c r="U35" s="22"/>
      <c r="V35" s="29">
        <v>99000</v>
      </c>
      <c r="W35" s="45" t="s">
        <v>37</v>
      </c>
    </row>
    <row r="36" spans="1:24" x14ac:dyDescent="0.3">
      <c r="A36" s="85">
        <v>54778</v>
      </c>
      <c r="B36" s="82"/>
      <c r="C36" s="46"/>
      <c r="D36" s="47"/>
      <c r="E36" s="38"/>
      <c r="F36" s="38"/>
      <c r="G36" s="38"/>
      <c r="H36" s="38"/>
      <c r="I36" s="38"/>
      <c r="J36" s="38"/>
      <c r="K36" s="25"/>
      <c r="L36" s="25"/>
      <c r="M36" s="25"/>
      <c r="N36" s="25"/>
      <c r="O36" s="25"/>
      <c r="P36" s="41"/>
      <c r="Q36" s="35"/>
      <c r="R36" s="27"/>
      <c r="S36" s="27"/>
      <c r="T36" s="22"/>
      <c r="U36" s="22"/>
      <c r="V36" s="29">
        <v>97189</v>
      </c>
      <c r="W36" s="45" t="s">
        <v>39</v>
      </c>
    </row>
    <row r="37" spans="1:24" x14ac:dyDescent="0.3">
      <c r="A37" s="85">
        <v>54778</v>
      </c>
      <c r="B37" s="82"/>
      <c r="C37" s="46"/>
      <c r="D37" s="47"/>
      <c r="E37" s="38"/>
      <c r="F37" s="38"/>
      <c r="G37" s="38"/>
      <c r="H37" s="38"/>
      <c r="I37" s="38"/>
      <c r="J37" s="38"/>
      <c r="K37" s="25"/>
      <c r="L37" s="25"/>
      <c r="M37" s="25"/>
      <c r="N37" s="25"/>
      <c r="O37" s="25"/>
      <c r="P37" s="41"/>
      <c r="Q37" s="35"/>
      <c r="R37" s="27"/>
      <c r="S37" s="27"/>
      <c r="T37" s="22"/>
      <c r="U37" s="22"/>
      <c r="V37" s="29">
        <v>59701</v>
      </c>
      <c r="W37" s="45" t="s">
        <v>38</v>
      </c>
    </row>
    <row r="38" spans="1:24" x14ac:dyDescent="0.3">
      <c r="A38" s="85"/>
      <c r="B38" s="82"/>
      <c r="C38" s="46"/>
      <c r="D38" s="47"/>
      <c r="E38" s="38"/>
      <c r="F38" s="38"/>
      <c r="G38" s="38"/>
      <c r="H38" s="38"/>
      <c r="I38" s="38"/>
      <c r="J38" s="38"/>
      <c r="K38" s="25"/>
      <c r="L38" s="25"/>
      <c r="M38" s="25"/>
      <c r="N38" s="25"/>
      <c r="O38" s="25"/>
      <c r="P38" s="41"/>
      <c r="Q38" s="35"/>
      <c r="R38" s="27"/>
      <c r="S38" s="27"/>
      <c r="T38" s="22"/>
      <c r="U38" s="22"/>
      <c r="V38" s="29"/>
      <c r="W38" s="45"/>
      <c r="X38" s="74">
        <f>SUM(O34:O36)-SUM(V34:V38)</f>
        <v>-2.9999999969732016E-2</v>
      </c>
    </row>
    <row r="39" spans="1:24" s="48" customFormat="1" x14ac:dyDescent="0.3">
      <c r="A39" s="86"/>
      <c r="B39" s="83"/>
      <c r="C39" s="49"/>
      <c r="D39" s="50"/>
      <c r="E39" s="51"/>
      <c r="F39" s="51"/>
      <c r="G39" s="51"/>
      <c r="H39" s="51"/>
      <c r="I39" s="51"/>
      <c r="J39" s="51"/>
      <c r="K39" s="52"/>
      <c r="L39" s="52"/>
      <c r="M39" s="52"/>
      <c r="N39" s="52"/>
      <c r="O39" s="52"/>
      <c r="P39" s="53">
        <f>A40</f>
        <v>57140</v>
      </c>
      <c r="Q39" s="54"/>
      <c r="R39" s="55"/>
      <c r="S39" s="55"/>
      <c r="T39" s="56"/>
      <c r="U39" s="56"/>
      <c r="V39" s="57"/>
      <c r="W39" s="58"/>
    </row>
    <row r="40" spans="1:24" x14ac:dyDescent="0.3">
      <c r="A40" s="85">
        <v>57140</v>
      </c>
      <c r="B40" s="82"/>
      <c r="C40" s="46"/>
      <c r="D40" s="47"/>
      <c r="E40" s="38"/>
      <c r="F40" s="38"/>
      <c r="G40" s="38"/>
      <c r="H40" s="38"/>
      <c r="I40" s="38"/>
      <c r="J40" s="38"/>
      <c r="K40" s="25"/>
      <c r="L40" s="25"/>
      <c r="M40" s="25"/>
      <c r="N40" s="25"/>
      <c r="O40" s="25"/>
      <c r="P40" s="41"/>
      <c r="Q40" s="35"/>
      <c r="R40" s="27"/>
      <c r="S40" s="27"/>
      <c r="T40" s="22"/>
      <c r="U40" s="22"/>
      <c r="V40" s="29">
        <v>148500</v>
      </c>
      <c r="W40" s="45" t="s">
        <v>40</v>
      </c>
    </row>
    <row r="41" spans="1:24" x14ac:dyDescent="0.3">
      <c r="A41" s="85"/>
      <c r="B41" s="82"/>
      <c r="C41" s="46"/>
      <c r="D41" s="47"/>
      <c r="E41" s="38"/>
      <c r="F41" s="38"/>
      <c r="G41" s="38"/>
      <c r="H41" s="38"/>
      <c r="I41" s="38"/>
      <c r="J41" s="38"/>
      <c r="K41" s="25"/>
      <c r="L41" s="25"/>
      <c r="M41" s="25"/>
      <c r="N41" s="25"/>
      <c r="O41" s="25"/>
      <c r="P41" s="41"/>
      <c r="Q41" s="35"/>
      <c r="R41" s="27"/>
      <c r="S41" s="27"/>
      <c r="T41" s="22"/>
      <c r="U41" s="22"/>
      <c r="V41" s="29"/>
      <c r="W41" s="45"/>
    </row>
    <row r="42" spans="1:24" x14ac:dyDescent="0.3">
      <c r="A42" s="85"/>
      <c r="B42" s="82"/>
      <c r="C42" s="46"/>
      <c r="D42" s="47"/>
      <c r="E42" s="38"/>
      <c r="F42" s="38"/>
      <c r="G42" s="38"/>
      <c r="H42" s="38"/>
      <c r="I42" s="38"/>
      <c r="J42" s="38"/>
      <c r="K42" s="25"/>
      <c r="L42" s="25"/>
      <c r="M42" s="25"/>
      <c r="N42" s="25"/>
      <c r="O42" s="25"/>
      <c r="P42" s="41"/>
      <c r="Q42" s="35"/>
      <c r="R42" s="27"/>
      <c r="S42" s="27"/>
      <c r="T42" s="22"/>
      <c r="U42" s="22"/>
      <c r="V42" s="29"/>
      <c r="W42" s="45"/>
    </row>
    <row r="43" spans="1:24" x14ac:dyDescent="0.3">
      <c r="A43" s="85"/>
      <c r="B43" s="82"/>
      <c r="C43" s="46"/>
      <c r="D43" s="47"/>
      <c r="E43" s="38"/>
      <c r="F43" s="38"/>
      <c r="G43" s="38"/>
      <c r="H43" s="38"/>
      <c r="I43" s="38"/>
      <c r="J43" s="38"/>
      <c r="K43" s="25"/>
      <c r="L43" s="25"/>
      <c r="M43" s="25"/>
      <c r="N43" s="25"/>
      <c r="O43" s="25"/>
      <c r="P43" s="41"/>
      <c r="Q43" s="35"/>
      <c r="R43" s="27"/>
      <c r="S43" s="27"/>
      <c r="T43" s="22"/>
      <c r="U43" s="22"/>
      <c r="V43" s="29"/>
      <c r="W43" s="45"/>
      <c r="X43" s="74">
        <f>SUM(O40:O42)-SUM(V40:V43)</f>
        <v>-148500</v>
      </c>
    </row>
    <row r="44" spans="1:24" s="48" customFormat="1" x14ac:dyDescent="0.3">
      <c r="A44" s="86"/>
      <c r="B44" s="84"/>
      <c r="C44" s="51"/>
      <c r="D44" s="51"/>
      <c r="E44" s="51"/>
      <c r="F44" s="51"/>
      <c r="G44" s="51"/>
      <c r="H44" s="51"/>
      <c r="I44" s="51"/>
      <c r="J44" s="51"/>
      <c r="K44" s="59"/>
      <c r="L44" s="59"/>
      <c r="M44" s="59"/>
      <c r="N44" s="59"/>
      <c r="O44" s="59"/>
      <c r="P44" s="53">
        <f>A45</f>
        <v>57153</v>
      </c>
      <c r="Q44" s="54"/>
      <c r="R44" s="51"/>
      <c r="S44" s="51"/>
      <c r="T44" s="51"/>
      <c r="U44" s="51"/>
      <c r="V44" s="60"/>
      <c r="W44" s="58"/>
    </row>
    <row r="45" spans="1:24" x14ac:dyDescent="0.3">
      <c r="A45" s="85">
        <v>57153</v>
      </c>
      <c r="B45" s="40"/>
      <c r="C45" s="42"/>
      <c r="D45" s="42"/>
      <c r="E45" s="40"/>
      <c r="F45" s="38"/>
      <c r="G45" s="40"/>
      <c r="H45" s="38"/>
      <c r="I45" s="43"/>
      <c r="J45" s="18"/>
      <c r="K45" s="39"/>
      <c r="L45" s="39"/>
      <c r="M45" s="39"/>
      <c r="N45" s="39"/>
      <c r="O45" s="39"/>
      <c r="P45" s="41"/>
      <c r="Q45" s="35"/>
      <c r="R45" s="38"/>
      <c r="S45" s="38"/>
      <c r="T45" s="38"/>
      <c r="U45" s="38"/>
      <c r="V45" s="44">
        <v>148500</v>
      </c>
      <c r="W45" s="45" t="s">
        <v>41</v>
      </c>
    </row>
    <row r="46" spans="1:24" x14ac:dyDescent="0.3">
      <c r="A46" s="85"/>
      <c r="B46" s="40"/>
      <c r="C46" s="42"/>
      <c r="D46" s="42"/>
      <c r="E46" s="40"/>
      <c r="F46" s="38"/>
      <c r="G46" s="40"/>
      <c r="H46" s="38"/>
      <c r="I46" s="43"/>
      <c r="J46" s="18"/>
      <c r="K46" s="39"/>
      <c r="L46" s="39"/>
      <c r="M46" s="39"/>
      <c r="N46" s="39"/>
      <c r="O46" s="39"/>
      <c r="P46" s="41"/>
      <c r="Q46" s="35"/>
      <c r="R46" s="38"/>
      <c r="S46" s="38"/>
      <c r="T46" s="38"/>
      <c r="U46" s="38"/>
      <c r="V46" s="44"/>
      <c r="W46" s="45"/>
    </row>
    <row r="47" spans="1:24" x14ac:dyDescent="0.3">
      <c r="A47" s="85"/>
      <c r="B47" s="40"/>
      <c r="C47" s="42"/>
      <c r="D47" s="42"/>
      <c r="E47" s="40"/>
      <c r="F47" s="38"/>
      <c r="G47" s="40"/>
      <c r="H47" s="38"/>
      <c r="I47" s="43"/>
      <c r="J47" s="18"/>
      <c r="K47" s="39"/>
      <c r="L47" s="39"/>
      <c r="M47" s="39"/>
      <c r="N47" s="39"/>
      <c r="O47" s="39"/>
      <c r="P47" s="41"/>
      <c r="Q47" s="35"/>
      <c r="R47" s="38"/>
      <c r="S47" s="38"/>
      <c r="T47" s="38"/>
      <c r="U47" s="38"/>
      <c r="V47" s="44"/>
      <c r="W47" s="45"/>
      <c r="X47" s="74">
        <f>SUM(O44:O46)-SUM(V44:V47)</f>
        <v>-148500</v>
      </c>
    </row>
    <row r="48" spans="1:24" s="48" customFormat="1" x14ac:dyDescent="0.3">
      <c r="A48" s="86"/>
      <c r="B48" s="62"/>
      <c r="C48" s="61"/>
      <c r="D48" s="61"/>
      <c r="E48" s="62"/>
      <c r="F48" s="51"/>
      <c r="G48" s="62"/>
      <c r="H48" s="51"/>
      <c r="I48" s="63"/>
      <c r="J48" s="64"/>
      <c r="K48" s="59"/>
      <c r="L48" s="59"/>
      <c r="M48" s="59"/>
      <c r="N48" s="59"/>
      <c r="O48" s="59"/>
      <c r="P48" s="53">
        <f>A49</f>
        <v>57292</v>
      </c>
      <c r="Q48" s="54"/>
      <c r="R48" s="51"/>
      <c r="S48" s="51"/>
      <c r="T48" s="51"/>
      <c r="U48" s="51"/>
      <c r="V48" s="60"/>
      <c r="W48" s="58"/>
    </row>
    <row r="49" spans="1:24" x14ac:dyDescent="0.3">
      <c r="A49" s="85">
        <v>57292</v>
      </c>
      <c r="B49" s="40"/>
      <c r="C49" s="42"/>
      <c r="D49" s="42"/>
      <c r="E49" s="40"/>
      <c r="F49" s="38"/>
      <c r="G49" s="40"/>
      <c r="H49" s="38"/>
      <c r="I49" s="43"/>
      <c r="J49" s="18"/>
      <c r="K49" s="39"/>
      <c r="L49" s="39"/>
      <c r="M49" s="39"/>
      <c r="N49" s="39"/>
      <c r="O49" s="39"/>
      <c r="P49" s="41"/>
      <c r="Q49" s="35"/>
      <c r="R49" s="38"/>
      <c r="S49" s="38"/>
      <c r="T49" s="38"/>
      <c r="U49" s="38"/>
      <c r="V49" s="44">
        <v>148500</v>
      </c>
      <c r="W49" s="45" t="s">
        <v>42</v>
      </c>
    </row>
    <row r="50" spans="1:24" x14ac:dyDescent="0.3">
      <c r="A50" s="85"/>
      <c r="B50" s="40"/>
      <c r="C50" s="42"/>
      <c r="D50" s="42"/>
      <c r="E50" s="40"/>
      <c r="F50" s="38"/>
      <c r="G50" s="40"/>
      <c r="H50" s="38"/>
      <c r="I50" s="43"/>
      <c r="J50" s="18"/>
      <c r="K50" s="39"/>
      <c r="L50" s="39"/>
      <c r="M50" s="39"/>
      <c r="N50" s="39"/>
      <c r="O50" s="39"/>
      <c r="P50" s="41"/>
      <c r="Q50" s="35"/>
      <c r="R50" s="38"/>
      <c r="S50" s="38"/>
      <c r="T50" s="38"/>
      <c r="U50" s="38"/>
      <c r="V50" s="44"/>
      <c r="W50" s="45"/>
    </row>
    <row r="51" spans="1:24" x14ac:dyDescent="0.3">
      <c r="A51" s="85"/>
      <c r="B51" s="40"/>
      <c r="C51" s="42"/>
      <c r="D51" s="42"/>
      <c r="E51" s="40"/>
      <c r="F51" s="38"/>
      <c r="G51" s="40"/>
      <c r="H51" s="38"/>
      <c r="I51" s="43"/>
      <c r="J51" s="18"/>
      <c r="K51" s="39"/>
      <c r="L51" s="39"/>
      <c r="M51" s="39"/>
      <c r="N51" s="39"/>
      <c r="O51" s="39"/>
      <c r="P51" s="41"/>
      <c r="Q51" s="35"/>
      <c r="R51" s="38"/>
      <c r="S51" s="38"/>
      <c r="T51" s="38"/>
      <c r="U51" s="38"/>
      <c r="V51" s="44"/>
      <c r="W51" s="45"/>
      <c r="X51" s="74">
        <f>SUM(O48:O50)-SUM(V48:V51)</f>
        <v>-148500</v>
      </c>
    </row>
    <row r="52" spans="1:24" s="48" customFormat="1" x14ac:dyDescent="0.3">
      <c r="A52" s="86"/>
      <c r="B52" s="62"/>
      <c r="C52" s="61"/>
      <c r="D52" s="61"/>
      <c r="E52" s="62"/>
      <c r="F52" s="51"/>
      <c r="G52" s="62"/>
      <c r="H52" s="51"/>
      <c r="I52" s="63"/>
      <c r="J52" s="64"/>
      <c r="K52" s="59"/>
      <c r="L52" s="59"/>
      <c r="M52" s="59"/>
      <c r="N52" s="59"/>
      <c r="O52" s="59"/>
      <c r="P52" s="53">
        <f>A53</f>
        <v>53290</v>
      </c>
      <c r="Q52" s="54"/>
      <c r="R52" s="51"/>
      <c r="S52" s="51"/>
      <c r="T52" s="51"/>
      <c r="U52" s="51"/>
      <c r="V52" s="60"/>
      <c r="W52" s="58"/>
    </row>
    <row r="53" spans="1:24" x14ac:dyDescent="0.3">
      <c r="A53" s="85">
        <v>53290</v>
      </c>
      <c r="B53" s="40" t="s">
        <v>27</v>
      </c>
      <c r="C53" s="112">
        <v>44980</v>
      </c>
      <c r="D53" s="42">
        <v>5</v>
      </c>
      <c r="E53" s="40">
        <v>417400</v>
      </c>
      <c r="F53" s="38">
        <v>45901</v>
      </c>
      <c r="G53" s="40">
        <v>371499</v>
      </c>
      <c r="H53" s="38">
        <v>66869.819999999992</v>
      </c>
      <c r="I53" s="43">
        <v>438368.82</v>
      </c>
      <c r="J53" s="18">
        <v>3714.9900000000002</v>
      </c>
      <c r="K53" s="39">
        <v>37149.9</v>
      </c>
      <c r="L53" s="39"/>
      <c r="M53" s="39">
        <v>66869.819999999992</v>
      </c>
      <c r="N53" s="39">
        <v>36400</v>
      </c>
      <c r="O53" s="39">
        <v>294234.11</v>
      </c>
      <c r="P53" s="41"/>
      <c r="Q53" s="35"/>
      <c r="R53" s="38"/>
      <c r="S53" s="38"/>
      <c r="T53" s="38"/>
      <c r="U53" s="38"/>
      <c r="V53" s="44">
        <v>99000</v>
      </c>
      <c r="W53" s="45" t="s">
        <v>43</v>
      </c>
    </row>
    <row r="54" spans="1:24" x14ac:dyDescent="0.3">
      <c r="A54" s="85">
        <v>53290</v>
      </c>
      <c r="B54" s="40" t="s">
        <v>16</v>
      </c>
      <c r="C54" s="112">
        <v>45010</v>
      </c>
      <c r="D54" s="42">
        <v>5</v>
      </c>
      <c r="E54" s="40">
        <v>66869</v>
      </c>
      <c r="F54" s="38"/>
      <c r="G54" s="40"/>
      <c r="H54" s="38"/>
      <c r="I54" s="43"/>
      <c r="J54" s="18"/>
      <c r="K54" s="39"/>
      <c r="L54" s="39"/>
      <c r="M54" s="39"/>
      <c r="N54" s="39"/>
      <c r="O54" s="39">
        <v>66869</v>
      </c>
      <c r="P54" s="41"/>
      <c r="Q54" s="35"/>
      <c r="R54" s="38"/>
      <c r="S54" s="38"/>
      <c r="T54" s="38"/>
      <c r="U54" s="38"/>
      <c r="V54" s="44">
        <v>99000</v>
      </c>
      <c r="W54" s="45" t="s">
        <v>44</v>
      </c>
    </row>
    <row r="55" spans="1:24" x14ac:dyDescent="0.3">
      <c r="A55" s="87">
        <v>53290</v>
      </c>
      <c r="B55" s="40"/>
      <c r="C55" s="42"/>
      <c r="D55" s="42"/>
      <c r="E55" s="40"/>
      <c r="F55" s="88"/>
      <c r="G55" s="40"/>
      <c r="H55" s="88"/>
      <c r="I55" s="89"/>
      <c r="J55" s="42"/>
      <c r="K55" s="90"/>
      <c r="L55" s="90"/>
      <c r="M55" s="90"/>
      <c r="N55" s="90"/>
      <c r="O55" s="90"/>
      <c r="P55" s="91"/>
      <c r="Q55" s="92"/>
      <c r="R55" s="88"/>
      <c r="S55" s="88"/>
      <c r="T55" s="88"/>
      <c r="U55" s="88"/>
      <c r="V55" s="93">
        <v>96234</v>
      </c>
      <c r="W55" s="45" t="s">
        <v>45</v>
      </c>
    </row>
    <row r="56" spans="1:24" s="85" customFormat="1" x14ac:dyDescent="0.3">
      <c r="A56" s="85">
        <v>53290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94"/>
      <c r="Q56" s="38"/>
      <c r="R56" s="38"/>
      <c r="S56" s="38"/>
      <c r="T56" s="38"/>
      <c r="U56" s="38"/>
      <c r="V56" s="38">
        <v>66870</v>
      </c>
      <c r="W56" s="95" t="s">
        <v>46</v>
      </c>
    </row>
    <row r="57" spans="1:24" x14ac:dyDescent="0.3">
      <c r="H57" s="2"/>
      <c r="I57" s="2"/>
      <c r="P57" s="2"/>
    </row>
    <row r="58" spans="1:24" x14ac:dyDescent="0.3">
      <c r="H58" s="2"/>
      <c r="I58" s="2"/>
      <c r="P58" s="2"/>
    </row>
    <row r="59" spans="1:24" x14ac:dyDescent="0.3">
      <c r="H59" s="2"/>
      <c r="I59" s="2"/>
      <c r="P59" s="2"/>
    </row>
    <row r="60" spans="1:24" x14ac:dyDescent="0.3">
      <c r="H60" s="2"/>
      <c r="I60" s="2"/>
      <c r="P60" s="2"/>
    </row>
    <row r="61" spans="1:24" x14ac:dyDescent="0.3">
      <c r="H61" s="2"/>
      <c r="I61" s="2"/>
      <c r="P61" s="2"/>
    </row>
    <row r="62" spans="1:24" x14ac:dyDescent="0.3">
      <c r="H62" s="2"/>
      <c r="I62" s="2"/>
      <c r="P62" s="2"/>
    </row>
    <row r="67" spans="10:14" ht="18.600000000000001" thickBot="1" x14ac:dyDescent="0.35"/>
    <row r="68" spans="10:14" ht="18.600000000000001" thickBot="1" x14ac:dyDescent="0.35">
      <c r="J68" s="97" t="s">
        <v>6</v>
      </c>
      <c r="K68" s="98"/>
      <c r="L68" s="98"/>
      <c r="M68" s="98"/>
      <c r="N68" s="99"/>
    </row>
    <row r="69" spans="10:14" ht="18.600000000000001" thickBot="1" x14ac:dyDescent="0.35">
      <c r="J69" s="97" t="s">
        <v>52</v>
      </c>
      <c r="K69" s="98"/>
      <c r="L69" s="98"/>
      <c r="M69" s="98"/>
      <c r="N69" s="99"/>
    </row>
    <row r="70" spans="10:14" x14ac:dyDescent="0.3">
      <c r="J70" s="100" t="s">
        <v>48</v>
      </c>
      <c r="K70" s="101"/>
      <c r="L70" s="78"/>
      <c r="M70" s="102" t="e">
        <f>#REF!</f>
        <v>#REF!</v>
      </c>
      <c r="N70" s="103"/>
    </row>
    <row r="71" spans="10:14" x14ac:dyDescent="0.3">
      <c r="J71" s="104" t="s">
        <v>49</v>
      </c>
      <c r="K71" s="105"/>
      <c r="L71" s="79"/>
      <c r="M71" s="106" t="s">
        <v>50</v>
      </c>
      <c r="N71" s="107"/>
    </row>
    <row r="72" spans="10:14" ht="18.600000000000001" thickBot="1" x14ac:dyDescent="0.35">
      <c r="J72" s="108" t="s">
        <v>51</v>
      </c>
      <c r="K72" s="109"/>
      <c r="L72" s="80"/>
      <c r="M72" s="110" t="e">
        <f>#REF!</f>
        <v>#REF!</v>
      </c>
      <c r="N72" s="111"/>
    </row>
    <row r="73" spans="10:14" ht="18.600000000000001" thickBot="1" x14ac:dyDescent="0.35">
      <c r="J73" s="108" t="s">
        <v>47</v>
      </c>
      <c r="K73" s="109"/>
      <c r="L73" s="80"/>
      <c r="M73" s="110" t="e">
        <f>#REF!-O54-O35-O29-O20-O15-O9</f>
        <v>#REF!</v>
      </c>
      <c r="N73" s="111"/>
    </row>
    <row r="74" spans="10:14" x14ac:dyDescent="0.3">
      <c r="J74" s="100" t="s">
        <v>53</v>
      </c>
      <c r="K74" s="101"/>
      <c r="L74" s="78"/>
      <c r="M74" s="102" t="e">
        <f>#REF!</f>
        <v>#REF!</v>
      </c>
      <c r="N74" s="103"/>
    </row>
  </sheetData>
  <mergeCells count="12">
    <mergeCell ref="J72:K72"/>
    <mergeCell ref="M72:N72"/>
    <mergeCell ref="J73:K73"/>
    <mergeCell ref="M73:N73"/>
    <mergeCell ref="J74:K74"/>
    <mergeCell ref="M74:N74"/>
    <mergeCell ref="J68:N68"/>
    <mergeCell ref="J69:N69"/>
    <mergeCell ref="J70:K70"/>
    <mergeCell ref="M70:N70"/>
    <mergeCell ref="J71:K71"/>
    <mergeCell ref="M71:N7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2025-06-06T07:33:33Z</dcterms:modified>
</cp:coreProperties>
</file>