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E14260E-BD3C-4DE8-BE8D-168B506737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Sheet1!$F$1:$F$2730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" i="1" l="1"/>
  <c r="R12" i="1"/>
  <c r="R15" i="1"/>
  <c r="R16" i="1"/>
  <c r="R17" i="1"/>
  <c r="R21" i="1"/>
  <c r="R27" i="1"/>
  <c r="R28" i="1"/>
  <c r="E25" i="1"/>
  <c r="G15" i="1"/>
  <c r="G31" i="1"/>
  <c r="G22" i="1"/>
  <c r="H22" i="1" s="1"/>
  <c r="N22" i="1" s="1"/>
  <c r="G29" i="1"/>
  <c r="K29" i="1" s="1"/>
  <c r="G27" i="1"/>
  <c r="K27" i="1" s="1"/>
  <c r="J15" i="1" l="1"/>
  <c r="K15" i="1"/>
  <c r="N15" i="1"/>
  <c r="H15" i="1"/>
  <c r="I15" i="1" s="1"/>
  <c r="H31" i="1"/>
  <c r="N31" i="1" s="1"/>
  <c r="J31" i="1"/>
  <c r="K31" i="1"/>
  <c r="J22" i="1"/>
  <c r="I22" i="1"/>
  <c r="K22" i="1"/>
  <c r="H29" i="1"/>
  <c r="N29" i="1" s="1"/>
  <c r="E30" i="1" s="1"/>
  <c r="P30" i="1" s="1"/>
  <c r="J29" i="1"/>
  <c r="H27" i="1"/>
  <c r="N27" i="1" s="1"/>
  <c r="E28" i="1" s="1"/>
  <c r="P28" i="1" s="1"/>
  <c r="J27" i="1"/>
  <c r="P22" i="1" l="1"/>
  <c r="I29" i="1"/>
  <c r="P29" i="1" s="1"/>
  <c r="I31" i="1"/>
  <c r="P31" i="1" s="1"/>
  <c r="I27" i="1"/>
  <c r="P27" i="1" s="1"/>
  <c r="G13" i="1" l="1"/>
  <c r="N13" i="1" s="1"/>
  <c r="E14" i="1" s="1"/>
  <c r="P14" i="1" s="1"/>
  <c r="H13" i="1" l="1"/>
  <c r="I13" i="1" s="1"/>
  <c r="J13" i="1"/>
  <c r="K13" i="1"/>
  <c r="G20" i="1"/>
  <c r="K20" i="1" s="1"/>
  <c r="P13" i="1" l="1"/>
  <c r="H20" i="1"/>
  <c r="N20" i="1" s="1"/>
  <c r="J20" i="1"/>
  <c r="G25" i="1"/>
  <c r="K25" i="1" s="1"/>
  <c r="E21" i="1" l="1"/>
  <c r="P21" i="1" s="1"/>
  <c r="I20" i="1"/>
  <c r="P20" i="1" s="1"/>
  <c r="H25" i="1"/>
  <c r="N25" i="1" s="1"/>
  <c r="E26" i="1" s="1"/>
  <c r="P26" i="1" s="1"/>
  <c r="J25" i="1"/>
  <c r="I25" i="1" l="1"/>
  <c r="P25" i="1" s="1"/>
  <c r="G9" i="1"/>
  <c r="N9" i="1" s="1"/>
  <c r="E12" i="1" s="1"/>
  <c r="P12" i="1" s="1"/>
  <c r="G8" i="1"/>
  <c r="M8" i="1" s="1"/>
  <c r="G23" i="1"/>
  <c r="K23" i="1" s="1"/>
  <c r="G18" i="1"/>
  <c r="K18" i="1" s="1"/>
  <c r="J9" i="1" l="1"/>
  <c r="J8" i="1"/>
  <c r="N8" i="1"/>
  <c r="E11" i="1" s="1"/>
  <c r="P11" i="1" s="1"/>
  <c r="K8" i="1"/>
  <c r="K9" i="1"/>
  <c r="H9" i="1"/>
  <c r="I9" i="1" s="1"/>
  <c r="H8" i="1"/>
  <c r="I8" i="1" s="1"/>
  <c r="H23" i="1"/>
  <c r="N23" i="1" s="1"/>
  <c r="E24" i="1" s="1"/>
  <c r="P24" i="1" s="1"/>
  <c r="J23" i="1"/>
  <c r="H18" i="1"/>
  <c r="N18" i="1" s="1"/>
  <c r="E19" i="1" s="1"/>
  <c r="P19" i="1" s="1"/>
  <c r="J18" i="1"/>
  <c r="G7" i="1"/>
  <c r="J7" i="1" s="1"/>
  <c r="K7" i="1" l="1"/>
  <c r="P8" i="1"/>
  <c r="P9" i="1"/>
  <c r="I18" i="1"/>
  <c r="P18" i="1" s="1"/>
  <c r="I23" i="1"/>
  <c r="P23" i="1" s="1"/>
  <c r="H7" i="1"/>
  <c r="N7" i="1" s="1"/>
  <c r="I7" i="1" l="1"/>
  <c r="P7" i="1" s="1"/>
  <c r="E10" i="1"/>
  <c r="P10" i="1" s="1"/>
</calcChain>
</file>

<file path=xl/sharedStrings.xml><?xml version="1.0" encoding="utf-8"?>
<sst xmlns="http://schemas.openxmlformats.org/spreadsheetml/2006/main" count="75" uniqueCount="55">
  <si>
    <t>Amount</t>
  </si>
  <si>
    <t>UTR</t>
  </si>
  <si>
    <t>10-10-2023 NEFT/AXISP00432944784/RIUP23/2526/AADI SHAKTI CONSTR/PUNB0388500 248960.00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</si>
  <si>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</si>
  <si>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</si>
  <si>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</si>
  <si>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29-11-2023 NEFT/AXISP00447355223/RIUP23/3407/AADI SHAKTI CONSTR/PUNB0388500 126000.00</t>
  </si>
  <si>
    <t>06-12-2023 NEFT/AXISP00450230173/RIUP23/3623/AADI SHAKTI CONSTR/PUNB0388500 69429.00</t>
  </si>
  <si>
    <t>09-11-2023 NEFT/AXISP00442506532/RIUP23/3143/AADI SHAKTI CONSTR/PUNB0388500 97721.00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</si>
  <si>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</si>
  <si>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</si>
  <si>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</si>
  <si>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</si>
  <si>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</si>
  <si>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</si>
  <si>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Aadi Shakti Construction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</si>
  <si>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</si>
  <si>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</si>
  <si>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</si>
  <si>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</si>
  <si>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</si>
  <si>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</si>
  <si>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</si>
  <si>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21-06-2025 NEFT/AXISP00681347820/RIUP25/0513/AADI SHAKTI CONSTR/PUNB0388500 200000.00</t>
  </si>
  <si>
    <t>Bhaneri Jaat Village OHT work</t>
  </si>
  <si>
    <t>GST realse note</t>
  </si>
  <si>
    <t>Bhaneri Village HYDRO TESTING NOTE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</si>
  <si>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</si>
  <si>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</si>
  <si>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</si>
  <si>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</si>
  <si>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</si>
  <si>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</si>
  <si>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</si>
  <si>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</si>
  <si>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</si>
  <si>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</si>
  <si>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</si>
  <si>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</si>
  <si>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</si>
  <si>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</si>
  <si>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</si>
  <si>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</si>
  <si>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</si>
  <si>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</si>
  <si>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</si>
  <si>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</si>
  <si>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</si>
  <si>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</si>
  <si>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Advance_Village_Wise</t>
  </si>
  <si>
    <t>Bhikki Mazra Village 50KL 14m Staging  OHT work</t>
  </si>
  <si>
    <t>Payment_Amount</t>
  </si>
  <si>
    <t>TDS_Payment_Amount</t>
  </si>
  <si>
    <t>25-01-2024 NEFT/AXISP00464983349/RIUP23/4470/AADI SHAKTI CONSTR/PUNB0388500  1,48,500.00</t>
  </si>
  <si>
    <t>20-02-2024 NEFT/AXISP00464478563/RIUP23/4675/AADI SHAKTI CONSTR/PUNB0388500  400876.00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</si>
</sst>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[$-409]d\-mmm\-yy;@"/>
    <numFmt numFmtId="166" formatCode="0.00;[Red]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64" fontId="7" fillId="2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2" fontId="0" fillId="3" borderId="4" xfId="0" applyNumberForma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7" fillId="5" borderId="2" xfId="0" applyFont="1" applyFill="1" applyBorder="1" applyAlignment="1">
      <alignment horizontal="center" vertical="center"/>
    </xf>
    <xf numFmtId="164" fontId="7" fillId="5" borderId="2" xfId="1" applyNumberFormat="1" applyFont="1" applyFill="1" applyBorder="1" applyAlignment="1">
      <alignment vertical="center"/>
    </xf>
    <xf numFmtId="0" fontId="9" fillId="5" borderId="2" xfId="0" applyFont="1" applyFill="1" applyBorder="1" applyAlignment="1">
      <alignment vertical="center"/>
    </xf>
    <xf numFmtId="2" fontId="13" fillId="5" borderId="5" xfId="0" applyNumberFormat="1" applyFont="1" applyFill="1" applyBorder="1" applyAlignment="1">
      <alignment horizontal="right" vertical="center"/>
    </xf>
    <xf numFmtId="0" fontId="12" fillId="5" borderId="0" xfId="0" applyFont="1" applyFill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165" fontId="7" fillId="5" borderId="2" xfId="0" applyNumberFormat="1" applyFont="1" applyFill="1" applyBorder="1" applyAlignment="1">
      <alignment horizontal="center" vertical="center"/>
    </xf>
    <xf numFmtId="165" fontId="5" fillId="5" borderId="2" xfId="0" applyNumberFormat="1" applyFont="1" applyFill="1" applyBorder="1" applyAlignment="1">
      <alignment horizontal="center" vertical="center"/>
    </xf>
    <xf numFmtId="165" fontId="3" fillId="5" borderId="2" xfId="0" applyNumberFormat="1" applyFont="1" applyFill="1" applyBorder="1" applyAlignment="1">
      <alignment horizontal="center" vertical="center"/>
    </xf>
    <xf numFmtId="166" fontId="7" fillId="5" borderId="2" xfId="1" applyNumberFormat="1" applyFont="1" applyFill="1" applyBorder="1" applyAlignment="1">
      <alignment horizontal="center" vertical="center"/>
    </xf>
    <xf numFmtId="166" fontId="11" fillId="5" borderId="2" xfId="1" applyNumberFormat="1" applyFont="1" applyFill="1" applyBorder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2" borderId="0" xfId="0" applyNumberFormat="1" applyFill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6" fillId="2" borderId="3" xfId="0" applyNumberFormat="1" applyFont="1" applyFill="1" applyBorder="1" applyAlignment="1">
      <alignment horizontal="center" vertical="center" wrapText="1"/>
    </xf>
    <xf numFmtId="166" fontId="3" fillId="2" borderId="2" xfId="1" applyNumberFormat="1" applyFont="1" applyFill="1" applyBorder="1" applyAlignment="1">
      <alignment vertical="center"/>
    </xf>
    <xf numFmtId="166" fontId="7" fillId="5" borderId="2" xfId="1" applyNumberFormat="1" applyFont="1" applyFill="1" applyBorder="1" applyAlignment="1">
      <alignment vertical="center"/>
    </xf>
    <xf numFmtId="166" fontId="6" fillId="5" borderId="2" xfId="0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166" fontId="3" fillId="2" borderId="0" xfId="0" applyNumberFormat="1" applyFont="1" applyFill="1" applyAlignment="1">
      <alignment vertical="center"/>
    </xf>
    <xf numFmtId="166" fontId="0" fillId="2" borderId="0" xfId="1" applyNumberFormat="1" applyFont="1" applyFill="1" applyBorder="1" applyAlignment="1">
      <alignment vertical="center"/>
    </xf>
    <xf numFmtId="166" fontId="5" fillId="2" borderId="0" xfId="1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vertical="center"/>
    </xf>
    <xf numFmtId="166" fontId="4" fillId="2" borderId="0" xfId="0" applyNumberFormat="1" applyFont="1" applyFill="1" applyAlignment="1">
      <alignment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14" fillId="2" borderId="3" xfId="2" applyNumberFormat="1" applyFont="1" applyFill="1" applyBorder="1" applyAlignment="1">
      <alignment horizontal="center" vertical="center"/>
    </xf>
    <xf numFmtId="166" fontId="6" fillId="2" borderId="3" xfId="2" applyNumberFormat="1" applyFont="1" applyFill="1" applyBorder="1" applyAlignment="1">
      <alignment horizontal="center" vertical="center"/>
    </xf>
    <xf numFmtId="166" fontId="6" fillId="3" borderId="3" xfId="0" applyNumberFormat="1" applyFont="1" applyFill="1" applyBorder="1" applyAlignment="1">
      <alignment horizontal="center" vertical="center" wrapText="1"/>
    </xf>
    <xf numFmtId="166" fontId="7" fillId="2" borderId="2" xfId="1" applyNumberFormat="1" applyFont="1" applyFill="1" applyBorder="1" applyAlignment="1">
      <alignment vertical="center"/>
    </xf>
    <xf numFmtId="166" fontId="11" fillId="5" borderId="2" xfId="1" applyNumberFormat="1" applyFont="1" applyFill="1" applyBorder="1" applyAlignment="1">
      <alignment vertical="center"/>
    </xf>
    <xf numFmtId="166" fontId="7" fillId="6" borderId="2" xfId="1" applyNumberFormat="1" applyFont="1" applyFill="1" applyBorder="1" applyAlignment="1">
      <alignment vertical="center"/>
    </xf>
    <xf numFmtId="166" fontId="11" fillId="6" borderId="2" xfId="1" applyNumberFormat="1" applyFont="1" applyFill="1" applyBorder="1" applyAlignment="1">
      <alignment vertical="center"/>
    </xf>
    <xf numFmtId="166" fontId="7" fillId="6" borderId="2" xfId="1" applyNumberFormat="1" applyFont="1" applyFill="1" applyBorder="1" applyAlignment="1">
      <alignment horizontal="right" vertical="center"/>
    </xf>
    <xf numFmtId="166" fontId="0" fillId="2" borderId="0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right" vertical="center"/>
    </xf>
    <xf numFmtId="166" fontId="0" fillId="2" borderId="0" xfId="1" applyNumberFormat="1" applyFont="1" applyFill="1" applyAlignment="1">
      <alignment vertical="center"/>
    </xf>
  </cellXfs>
  <cellStyles count="4">
    <cellStyle name="Comma" xfId="1" builtinId="3"/>
    <cellStyle name="Comma 2" xfId="2" xr:uid="{B9EDBF03-7A27-4F3E-9CDC-AD78C60BBB41}"/>
    <cellStyle name="Comma 2 2" xfId="3" xr:uid="{7CBDF9A9-2FD9-4C34-9FCC-8E5665CC4E4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JR2730"/>
  <sheetViews>
    <sheetView tabSelected="1" zoomScale="85" zoomScaleNormal="85" workbookViewId="0">
      <pane ySplit="1" topLeftCell="A2" activePane="bottomLeft" state="frozen"/>
      <selection activeCell="O1" sqref="O1"/>
      <selection pane="bottomLeft" activeCell="G5" sqref="G5"/>
    </sheetView>
  </sheetViews>
  <sheetFormatPr defaultColWidth="9" defaultRowHeight="25.15" customHeight="1" x14ac:dyDescent="0.25"/>
  <cols>
    <col min="1" max="1" width="12" style="11" customWidth="1"/>
    <col min="2" max="2" width="30" style="1" customWidth="1"/>
    <col min="3" max="3" width="13.5703125" style="1" bestFit="1" customWidth="1"/>
    <col min="4" max="4" width="19.140625" style="1" customWidth="1"/>
    <col min="5" max="5" width="14.28515625" style="35" bestFit="1" customWidth="1"/>
    <col min="6" max="6" width="13.7109375" style="35" bestFit="1" customWidth="1"/>
    <col min="7" max="7" width="15.5703125" style="35" bestFit="1" customWidth="1"/>
    <col min="8" max="8" width="14.7109375" style="59" customWidth="1"/>
    <col min="9" max="9" width="14.5703125" style="59" bestFit="1" customWidth="1"/>
    <col min="10" max="10" width="13.28515625" style="35" customWidth="1"/>
    <col min="11" max="11" width="17.42578125" style="35" customWidth="1"/>
    <col min="12" max="12" width="12.7109375" style="35" bestFit="1" customWidth="1"/>
    <col min="13" max="13" width="18.42578125" style="35" customWidth="1"/>
    <col min="14" max="15" width="14.7109375" style="35" customWidth="1"/>
    <col min="16" max="16" width="16.28515625" style="35" bestFit="1" customWidth="1"/>
    <col min="17" max="18" width="16.28515625" style="35" customWidth="1"/>
    <col min="19" max="19" width="18.7109375" style="35" bestFit="1" customWidth="1"/>
    <col min="20" max="20" width="93.28515625" style="1" bestFit="1" customWidth="1"/>
    <col min="21" max="21" width="18.7109375" style="1" bestFit="1" customWidth="1"/>
    <col min="22" max="22" width="17.140625" style="1" customWidth="1"/>
    <col min="23" max="26" width="9" style="1"/>
    <col min="27" max="27" width="11.5703125" style="1" bestFit="1" customWidth="1"/>
    <col min="28" max="16384" width="9" style="1"/>
  </cols>
  <sheetData>
    <row r="1" spans="1:22" ht="25.15" customHeight="1" x14ac:dyDescent="0.25">
      <c r="A1" s="20" t="s">
        <v>43</v>
      </c>
      <c r="B1" t="s">
        <v>15</v>
      </c>
      <c r="C1"/>
      <c r="E1" s="34"/>
      <c r="F1" s="34"/>
      <c r="G1" s="34"/>
      <c r="H1" s="43"/>
      <c r="I1" s="43"/>
    </row>
    <row r="2" spans="1:22" ht="25.15" customHeight="1" x14ac:dyDescent="0.25">
      <c r="A2" s="19" t="s">
        <v>44</v>
      </c>
      <c r="B2" t="s">
        <v>45</v>
      </c>
      <c r="C2"/>
      <c r="D2" s="2"/>
      <c r="H2" s="44"/>
      <c r="I2" s="45"/>
      <c r="J2" s="42"/>
      <c r="K2" s="42"/>
      <c r="L2" s="42"/>
      <c r="M2" s="42"/>
      <c r="N2" s="42"/>
      <c r="O2" s="42"/>
      <c r="P2" s="42"/>
      <c r="Q2" s="42"/>
      <c r="R2" s="42"/>
    </row>
    <row r="3" spans="1:22" ht="25.15" customHeight="1" thickBot="1" x14ac:dyDescent="0.3">
      <c r="A3" s="19" t="s">
        <v>46</v>
      </c>
      <c r="B3" t="s">
        <v>48</v>
      </c>
      <c r="C3"/>
      <c r="D3" s="2"/>
      <c r="H3" s="44"/>
      <c r="I3" s="45"/>
      <c r="J3" s="42"/>
      <c r="K3" s="42"/>
      <c r="L3" s="42"/>
      <c r="M3" s="42"/>
      <c r="N3" s="42"/>
      <c r="O3" s="42"/>
      <c r="P3" s="42"/>
      <c r="Q3" s="42"/>
      <c r="R3" s="42"/>
    </row>
    <row r="4" spans="1:22" ht="25.15" customHeight="1" thickBot="1" x14ac:dyDescent="0.3">
      <c r="A4" s="19" t="s">
        <v>47</v>
      </c>
      <c r="B4" t="s">
        <v>48</v>
      </c>
      <c r="C4"/>
      <c r="D4" s="3"/>
      <c r="E4" s="36"/>
      <c r="F4" s="42"/>
      <c r="G4" s="42"/>
      <c r="H4" s="46"/>
      <c r="I4" s="46"/>
      <c r="J4" s="42"/>
      <c r="K4" s="42"/>
      <c r="L4" s="42"/>
      <c r="M4" s="42"/>
      <c r="S4" s="47"/>
      <c r="T4" s="4"/>
      <c r="U4" s="4"/>
    </row>
    <row r="5" spans="1:22" ht="25.15" customHeight="1" x14ac:dyDescent="0.25">
      <c r="A5" s="16" t="s">
        <v>27</v>
      </c>
      <c r="B5" s="17" t="s">
        <v>28</v>
      </c>
      <c r="C5" s="18" t="s">
        <v>29</v>
      </c>
      <c r="D5" s="12" t="s">
        <v>30</v>
      </c>
      <c r="E5" s="37" t="s">
        <v>31</v>
      </c>
      <c r="F5" s="37" t="s">
        <v>32</v>
      </c>
      <c r="G5" s="48" t="s">
        <v>33</v>
      </c>
      <c r="H5" s="49" t="s">
        <v>34</v>
      </c>
      <c r="I5" s="50" t="s">
        <v>0</v>
      </c>
      <c r="J5" s="37" t="s">
        <v>35</v>
      </c>
      <c r="K5" s="37" t="s">
        <v>36</v>
      </c>
      <c r="L5" s="37" t="s">
        <v>37</v>
      </c>
      <c r="M5" s="37" t="s">
        <v>38</v>
      </c>
      <c r="N5" s="37" t="s">
        <v>40</v>
      </c>
      <c r="O5" s="51" t="s">
        <v>39</v>
      </c>
      <c r="P5" s="37" t="s">
        <v>41</v>
      </c>
      <c r="Q5" s="37" t="s">
        <v>51</v>
      </c>
      <c r="R5" s="37" t="s">
        <v>52</v>
      </c>
      <c r="S5" s="37" t="s">
        <v>42</v>
      </c>
      <c r="T5" s="17" t="s">
        <v>1</v>
      </c>
      <c r="U5" s="7" t="s">
        <v>49</v>
      </c>
    </row>
    <row r="6" spans="1:22" ht="25.15" customHeight="1" x14ac:dyDescent="0.25">
      <c r="A6" s="13"/>
      <c r="B6" s="5"/>
      <c r="C6" s="5"/>
      <c r="D6" s="5"/>
      <c r="E6" s="38"/>
      <c r="F6" s="38"/>
      <c r="G6" s="38"/>
      <c r="H6" s="38"/>
      <c r="I6" s="38"/>
      <c r="J6" s="38">
        <v>0.01</v>
      </c>
      <c r="K6" s="38">
        <v>0.05</v>
      </c>
      <c r="L6" s="38">
        <v>0.1</v>
      </c>
      <c r="M6" s="38">
        <v>0.1</v>
      </c>
      <c r="N6" s="38"/>
      <c r="O6" s="38"/>
      <c r="P6" s="38"/>
      <c r="Q6" s="38"/>
      <c r="R6" s="38"/>
      <c r="S6" s="52"/>
      <c r="T6" s="8"/>
      <c r="U6" s="8"/>
    </row>
    <row r="7" spans="1:22" ht="25.15" customHeight="1" x14ac:dyDescent="0.25">
      <c r="A7" s="28">
        <v>59485</v>
      </c>
      <c r="B7" s="26" t="s">
        <v>24</v>
      </c>
      <c r="C7" s="29">
        <v>45196</v>
      </c>
      <c r="D7" s="21">
        <v>1</v>
      </c>
      <c r="E7" s="39">
        <v>499500</v>
      </c>
      <c r="F7" s="39">
        <v>234648</v>
      </c>
      <c r="G7" s="39">
        <f>ROUND(E7-F7,)</f>
        <v>264852</v>
      </c>
      <c r="H7" s="39">
        <f>ROUND(G7*18%,)</f>
        <v>47673</v>
      </c>
      <c r="I7" s="39">
        <f>G7+H7</f>
        <v>312525</v>
      </c>
      <c r="J7" s="39">
        <f>ROUND(G7*$J$6,)</f>
        <v>2649</v>
      </c>
      <c r="K7" s="39">
        <f>ROUND(G7*5%,)</f>
        <v>13243</v>
      </c>
      <c r="L7" s="39">
        <v>0</v>
      </c>
      <c r="M7" s="39">
        <v>0</v>
      </c>
      <c r="N7" s="53">
        <f>H7</f>
        <v>47673</v>
      </c>
      <c r="O7" s="39">
        <v>0</v>
      </c>
      <c r="P7" s="54">
        <f>ROUND(I7-SUM(J7:O7),)</f>
        <v>248960</v>
      </c>
      <c r="Q7" s="32">
        <v>248960</v>
      </c>
      <c r="R7" s="39"/>
      <c r="S7" s="54">
        <v>248960</v>
      </c>
      <c r="T7" s="23" t="s">
        <v>2</v>
      </c>
      <c r="U7" s="22">
        <v>-301816.78999999998</v>
      </c>
    </row>
    <row r="8" spans="1:22" ht="25.15" customHeight="1" x14ac:dyDescent="0.25">
      <c r="A8" s="28">
        <v>59485</v>
      </c>
      <c r="B8" s="26" t="s">
        <v>24</v>
      </c>
      <c r="C8" s="29">
        <v>45229</v>
      </c>
      <c r="D8" s="21">
        <v>2</v>
      </c>
      <c r="E8" s="39">
        <v>832500</v>
      </c>
      <c r="F8" s="39">
        <v>446786</v>
      </c>
      <c r="G8" s="39">
        <f>E8-F8</f>
        <v>385714</v>
      </c>
      <c r="H8" s="39">
        <f>G8*18%</f>
        <v>69428.52</v>
      </c>
      <c r="I8" s="39">
        <f>G8+H8</f>
        <v>455142.52</v>
      </c>
      <c r="J8" s="39">
        <f>G8*1%</f>
        <v>3857.14</v>
      </c>
      <c r="K8" s="39">
        <f>G8*5%</f>
        <v>19285.7</v>
      </c>
      <c r="L8" s="39">
        <v>0</v>
      </c>
      <c r="M8" s="39">
        <f>G8*10%</f>
        <v>38571.4</v>
      </c>
      <c r="N8" s="53">
        <f>G8*18%</f>
        <v>69428.52</v>
      </c>
      <c r="O8" s="39">
        <v>0</v>
      </c>
      <c r="P8" s="54">
        <f>ROUND(I8-SUM(J8:O8),)</f>
        <v>324000</v>
      </c>
      <c r="Q8" s="32">
        <v>47673</v>
      </c>
      <c r="R8" s="39"/>
      <c r="S8" s="54">
        <v>47673</v>
      </c>
      <c r="T8" s="23" t="s">
        <v>4</v>
      </c>
      <c r="U8" s="22"/>
    </row>
    <row r="9" spans="1:22" ht="25.15" customHeight="1" x14ac:dyDescent="0.25">
      <c r="A9" s="28">
        <v>59485</v>
      </c>
      <c r="B9" s="26" t="s">
        <v>24</v>
      </c>
      <c r="C9" s="29">
        <v>45329</v>
      </c>
      <c r="D9" s="21">
        <v>5</v>
      </c>
      <c r="E9" s="39">
        <v>999000</v>
      </c>
      <c r="F9" s="39">
        <v>414558</v>
      </c>
      <c r="G9" s="39">
        <f>E9-F9</f>
        <v>584442</v>
      </c>
      <c r="H9" s="39">
        <f>G9*18%</f>
        <v>105199.56</v>
      </c>
      <c r="I9" s="39">
        <f>G9+H9</f>
        <v>689641.56</v>
      </c>
      <c r="J9" s="39">
        <f>G9*1%</f>
        <v>5844.42</v>
      </c>
      <c r="K9" s="39">
        <f>G9*5%</f>
        <v>29222.100000000002</v>
      </c>
      <c r="L9" s="39">
        <v>0</v>
      </c>
      <c r="M9" s="39">
        <v>0</v>
      </c>
      <c r="N9" s="53">
        <f>G9*18%</f>
        <v>105199.56</v>
      </c>
      <c r="O9" s="39">
        <v>0</v>
      </c>
      <c r="P9" s="54">
        <f>ROUND(I9-SUM(J9:O9),)</f>
        <v>549375</v>
      </c>
      <c r="Q9" s="32">
        <v>200000</v>
      </c>
      <c r="R9" s="39">
        <f>Q9*1%</f>
        <v>2000</v>
      </c>
      <c r="S9" s="54">
        <v>198000</v>
      </c>
      <c r="T9" s="23" t="s">
        <v>5</v>
      </c>
      <c r="U9" s="22"/>
    </row>
    <row r="10" spans="1:22" ht="25.15" customHeight="1" x14ac:dyDescent="0.25">
      <c r="A10" s="28">
        <v>59485</v>
      </c>
      <c r="B10" s="26" t="s">
        <v>25</v>
      </c>
      <c r="C10" s="29">
        <v>45227</v>
      </c>
      <c r="D10" s="21">
        <v>1</v>
      </c>
      <c r="E10" s="39">
        <f>N7</f>
        <v>47673</v>
      </c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55">
        <f>E10</f>
        <v>47673</v>
      </c>
      <c r="Q10" s="33">
        <v>126000</v>
      </c>
      <c r="R10" s="53"/>
      <c r="S10" s="54">
        <v>126000</v>
      </c>
      <c r="T10" s="23" t="s">
        <v>6</v>
      </c>
      <c r="U10" s="22"/>
    </row>
    <row r="11" spans="1:22" ht="25.15" customHeight="1" x14ac:dyDescent="0.25">
      <c r="A11" s="28">
        <v>59485</v>
      </c>
      <c r="B11" s="26" t="s">
        <v>25</v>
      </c>
      <c r="C11" s="29">
        <v>45265</v>
      </c>
      <c r="D11" s="21">
        <v>2</v>
      </c>
      <c r="E11" s="39">
        <f t="shared" ref="E11:E12" si="0">N8</f>
        <v>69428.52</v>
      </c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55">
        <f t="shared" ref="P11:P12" si="1">E11</f>
        <v>69428.52</v>
      </c>
      <c r="Q11" s="33">
        <v>69429</v>
      </c>
      <c r="R11" s="53"/>
      <c r="S11" s="54">
        <v>69429</v>
      </c>
      <c r="T11" s="23" t="s">
        <v>7</v>
      </c>
      <c r="U11" s="22"/>
    </row>
    <row r="12" spans="1:22" ht="25.15" customHeight="1" x14ac:dyDescent="0.25">
      <c r="A12" s="28">
        <v>59485</v>
      </c>
      <c r="B12" s="26" t="s">
        <v>25</v>
      </c>
      <c r="C12" s="29">
        <v>45369</v>
      </c>
      <c r="D12" s="21">
        <v>5</v>
      </c>
      <c r="E12" s="39">
        <f t="shared" si="0"/>
        <v>105199.56</v>
      </c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55">
        <f t="shared" si="1"/>
        <v>105199.56</v>
      </c>
      <c r="Q12" s="33">
        <v>150000</v>
      </c>
      <c r="R12" s="53">
        <f>Q12*1%</f>
        <v>1500</v>
      </c>
      <c r="S12" s="54">
        <v>148500</v>
      </c>
      <c r="T12" s="23" t="s">
        <v>53</v>
      </c>
      <c r="U12" s="22"/>
    </row>
    <row r="13" spans="1:22" ht="25.15" customHeight="1" x14ac:dyDescent="0.25">
      <c r="A13" s="28">
        <v>59485</v>
      </c>
      <c r="B13" s="26" t="s">
        <v>24</v>
      </c>
      <c r="C13" s="29">
        <v>45478</v>
      </c>
      <c r="D13" s="21">
        <v>1</v>
      </c>
      <c r="E13" s="39">
        <v>765900</v>
      </c>
      <c r="F13" s="39">
        <v>414471.52</v>
      </c>
      <c r="G13" s="39">
        <f>E13-F13</f>
        <v>351428.48</v>
      </c>
      <c r="H13" s="39">
        <f>G13*18%</f>
        <v>63257.126399999994</v>
      </c>
      <c r="I13" s="39">
        <f>G13+H13</f>
        <v>414685.60639999999</v>
      </c>
      <c r="J13" s="39">
        <f>G13*1%</f>
        <v>3514.2847999999999</v>
      </c>
      <c r="K13" s="39">
        <f>G13*5%</f>
        <v>17571.423999999999</v>
      </c>
      <c r="L13" s="39">
        <v>0</v>
      </c>
      <c r="M13" s="39">
        <v>0</v>
      </c>
      <c r="N13" s="53">
        <f>G13*18%</f>
        <v>63257.126399999994</v>
      </c>
      <c r="O13" s="39">
        <v>166500</v>
      </c>
      <c r="P13" s="54">
        <f>ROUND(I13-SUM(J13:O13),)</f>
        <v>163843</v>
      </c>
      <c r="Q13" s="32">
        <v>400876</v>
      </c>
      <c r="R13" s="39"/>
      <c r="S13" s="54">
        <v>400876</v>
      </c>
      <c r="T13" s="23" t="s">
        <v>54</v>
      </c>
      <c r="U13" s="22"/>
    </row>
    <row r="14" spans="1:22" ht="25.15" customHeight="1" thickBot="1" x14ac:dyDescent="0.3">
      <c r="A14" s="28">
        <v>59485</v>
      </c>
      <c r="B14" s="26" t="s">
        <v>25</v>
      </c>
      <c r="C14" s="29">
        <v>45533</v>
      </c>
      <c r="D14" s="21">
        <v>1</v>
      </c>
      <c r="E14" s="39">
        <f>N13</f>
        <v>63257.126399999994</v>
      </c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55">
        <f>E14</f>
        <v>63257.126399999994</v>
      </c>
      <c r="Q14" s="32">
        <v>105200</v>
      </c>
      <c r="R14" s="53"/>
      <c r="S14" s="54">
        <v>105200</v>
      </c>
      <c r="T14" s="23" t="s">
        <v>13</v>
      </c>
      <c r="U14" s="22"/>
    </row>
    <row r="15" spans="1:22" ht="25.15" customHeight="1" thickBot="1" x14ac:dyDescent="0.3">
      <c r="A15" s="28">
        <v>59485</v>
      </c>
      <c r="B15" s="26" t="s">
        <v>24</v>
      </c>
      <c r="C15" s="29">
        <v>45723</v>
      </c>
      <c r="D15" s="21">
        <v>7</v>
      </c>
      <c r="E15" s="39">
        <v>233100</v>
      </c>
      <c r="F15" s="39">
        <v>0</v>
      </c>
      <c r="G15" s="39">
        <f>E15-F15</f>
        <v>233100</v>
      </c>
      <c r="H15" s="39">
        <f>G15*18%</f>
        <v>41958</v>
      </c>
      <c r="I15" s="39">
        <f>G15+H15</f>
        <v>275058</v>
      </c>
      <c r="J15" s="39">
        <f>G15*1%</f>
        <v>2331</v>
      </c>
      <c r="K15" s="39">
        <f>G15*5%</f>
        <v>11655</v>
      </c>
      <c r="L15" s="39">
        <v>0</v>
      </c>
      <c r="M15" s="39">
        <v>0</v>
      </c>
      <c r="N15" s="53">
        <f>G15*18%</f>
        <v>41958</v>
      </c>
      <c r="O15" s="39">
        <v>233100</v>
      </c>
      <c r="P15" s="56"/>
      <c r="Q15" s="32">
        <v>250000</v>
      </c>
      <c r="R15" s="53">
        <f>Q15*1%</f>
        <v>2500</v>
      </c>
      <c r="S15" s="54">
        <v>247500</v>
      </c>
      <c r="T15" s="23" t="s">
        <v>17</v>
      </c>
      <c r="U15" s="22"/>
      <c r="V15" s="15">
        <v>-13986</v>
      </c>
    </row>
    <row r="16" spans="1:22" ht="25.15" customHeight="1" x14ac:dyDescent="0.25">
      <c r="A16" s="28">
        <v>59485</v>
      </c>
      <c r="B16" s="26" t="s">
        <v>26</v>
      </c>
      <c r="C16" s="29">
        <v>45600</v>
      </c>
      <c r="D16" s="21">
        <v>2</v>
      </c>
      <c r="E16" s="39">
        <v>38571</v>
      </c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54">
        <v>38571</v>
      </c>
      <c r="Q16" s="32">
        <v>100000</v>
      </c>
      <c r="R16" s="53">
        <f>Q16*1%</f>
        <v>1000</v>
      </c>
      <c r="S16" s="54">
        <v>99000</v>
      </c>
      <c r="T16" s="23" t="s">
        <v>18</v>
      </c>
      <c r="U16" s="22"/>
    </row>
    <row r="17" spans="1:21" ht="25.15" customHeight="1" x14ac:dyDescent="0.25">
      <c r="A17" s="28">
        <v>59485</v>
      </c>
      <c r="B17" s="27"/>
      <c r="C17" s="29"/>
      <c r="D17" s="21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54"/>
      <c r="Q17" s="32">
        <v>200000</v>
      </c>
      <c r="R17" s="53">
        <f>Q17*1%</f>
        <v>2000</v>
      </c>
      <c r="S17" s="54">
        <v>198000</v>
      </c>
      <c r="T17" s="23" t="s">
        <v>22</v>
      </c>
      <c r="U17" s="22"/>
    </row>
    <row r="18" spans="1:21" ht="25.15" customHeight="1" x14ac:dyDescent="0.25">
      <c r="A18" s="13">
        <v>59486</v>
      </c>
      <c r="B18" s="9" t="s">
        <v>3</v>
      </c>
      <c r="C18" s="29">
        <v>45229</v>
      </c>
      <c r="D18" s="21">
        <v>4</v>
      </c>
      <c r="E18" s="39">
        <v>204750</v>
      </c>
      <c r="F18" s="39">
        <v>100791</v>
      </c>
      <c r="G18" s="39">
        <f>ROUND(E18-F18,)</f>
        <v>103959</v>
      </c>
      <c r="H18" s="39">
        <f>ROUND(G18*18%,)</f>
        <v>18713</v>
      </c>
      <c r="I18" s="39">
        <f>G18+H18</f>
        <v>122672</v>
      </c>
      <c r="J18" s="39">
        <f>ROUND(G18*$J$6,)</f>
        <v>1040</v>
      </c>
      <c r="K18" s="39">
        <f>ROUND(G18*5%,)</f>
        <v>5198</v>
      </c>
      <c r="L18" s="39">
        <v>0</v>
      </c>
      <c r="M18" s="39">
        <v>0</v>
      </c>
      <c r="N18" s="53">
        <f>H18</f>
        <v>18713</v>
      </c>
      <c r="O18" s="39">
        <v>0</v>
      </c>
      <c r="P18" s="54">
        <f>ROUND(I18-SUM(J18:O18),)</f>
        <v>97721</v>
      </c>
      <c r="Q18" s="32">
        <v>97721</v>
      </c>
      <c r="R18" s="39"/>
      <c r="S18" s="54">
        <v>97721</v>
      </c>
      <c r="T18" s="23" t="s">
        <v>8</v>
      </c>
      <c r="U18" s="24">
        <v>324578</v>
      </c>
    </row>
    <row r="19" spans="1:21" ht="25.15" customHeight="1" x14ac:dyDescent="0.25">
      <c r="A19" s="13">
        <v>59486</v>
      </c>
      <c r="B19" s="14" t="s">
        <v>25</v>
      </c>
      <c r="C19" s="30">
        <v>45265</v>
      </c>
      <c r="D19" s="21">
        <v>4</v>
      </c>
      <c r="E19" s="39">
        <f>N18</f>
        <v>18713</v>
      </c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55">
        <f>E19</f>
        <v>18713</v>
      </c>
      <c r="Q19" s="32">
        <v>18713</v>
      </c>
      <c r="R19" s="53"/>
      <c r="S19" s="54">
        <v>18713</v>
      </c>
      <c r="T19" s="23" t="s">
        <v>9</v>
      </c>
      <c r="U19" s="22"/>
    </row>
    <row r="20" spans="1:21" ht="25.15" customHeight="1" x14ac:dyDescent="0.25">
      <c r="A20" s="13">
        <v>59486</v>
      </c>
      <c r="B20" s="9" t="s">
        <v>3</v>
      </c>
      <c r="C20" s="29">
        <v>45478</v>
      </c>
      <c r="D20" s="21">
        <v>2</v>
      </c>
      <c r="E20" s="39">
        <v>341250</v>
      </c>
      <c r="F20" s="39">
        <v>51525</v>
      </c>
      <c r="G20" s="39">
        <f>ROUND(E20-F20,)</f>
        <v>289725</v>
      </c>
      <c r="H20" s="39">
        <f>ROUND(G20*18%,)</f>
        <v>52151</v>
      </c>
      <c r="I20" s="39">
        <f>G20+H20</f>
        <v>341876</v>
      </c>
      <c r="J20" s="39">
        <f>ROUND(G20*$J$6,)</f>
        <v>2897</v>
      </c>
      <c r="K20" s="39">
        <f>ROUND(G20*5%,)</f>
        <v>14486</v>
      </c>
      <c r="L20" s="39">
        <v>0</v>
      </c>
      <c r="M20" s="39">
        <v>0</v>
      </c>
      <c r="N20" s="53">
        <f>H20</f>
        <v>52151</v>
      </c>
      <c r="O20" s="39">
        <v>0</v>
      </c>
      <c r="P20" s="54">
        <f>ROUND(I20-SUM(J20:O20),)</f>
        <v>272342</v>
      </c>
      <c r="Q20" s="32">
        <v>250000</v>
      </c>
      <c r="R20" s="39"/>
      <c r="S20" s="54">
        <v>250000</v>
      </c>
      <c r="T20" s="25" t="s">
        <v>16</v>
      </c>
      <c r="U20" s="22"/>
    </row>
    <row r="21" spans="1:21" ht="25.15" customHeight="1" x14ac:dyDescent="0.25">
      <c r="A21" s="13">
        <v>59486</v>
      </c>
      <c r="B21" s="14" t="s">
        <v>25</v>
      </c>
      <c r="C21" s="29">
        <v>45533</v>
      </c>
      <c r="D21" s="21">
        <v>2</v>
      </c>
      <c r="E21" s="39">
        <f>N20</f>
        <v>52151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55">
        <f>E21</f>
        <v>52151</v>
      </c>
      <c r="Q21" s="33">
        <v>100000</v>
      </c>
      <c r="R21" s="53">
        <f>Q21*1%</f>
        <v>1000</v>
      </c>
      <c r="S21" s="54">
        <v>99000</v>
      </c>
      <c r="T21" s="23" t="s">
        <v>19</v>
      </c>
      <c r="U21" s="22"/>
    </row>
    <row r="22" spans="1:21" ht="25.15" customHeight="1" x14ac:dyDescent="0.25">
      <c r="A22" s="13">
        <v>59486</v>
      </c>
      <c r="B22" s="9" t="s">
        <v>3</v>
      </c>
      <c r="C22" s="29">
        <v>45723</v>
      </c>
      <c r="D22" s="21">
        <v>8</v>
      </c>
      <c r="E22" s="39">
        <v>682500</v>
      </c>
      <c r="F22" s="39">
        <v>310069</v>
      </c>
      <c r="G22" s="39">
        <f>ROUND(E22-F22,)</f>
        <v>372431</v>
      </c>
      <c r="H22" s="39">
        <f>ROUND(G22*18%,)</f>
        <v>67038</v>
      </c>
      <c r="I22" s="39">
        <f>G22+H22</f>
        <v>439469</v>
      </c>
      <c r="J22" s="39">
        <f>ROUND(G22*$J$6,)</f>
        <v>3724</v>
      </c>
      <c r="K22" s="39">
        <f>ROUND(G22*5%,)</f>
        <v>18622</v>
      </c>
      <c r="L22" s="39">
        <v>0</v>
      </c>
      <c r="M22" s="39">
        <v>0</v>
      </c>
      <c r="N22" s="53">
        <f>H22</f>
        <v>67038</v>
      </c>
      <c r="O22" s="39">
        <v>0</v>
      </c>
      <c r="P22" s="54">
        <f>ROUND(I22-SUM(J22:O22),)</f>
        <v>350085</v>
      </c>
      <c r="Q22" s="32"/>
      <c r="R22" s="39"/>
      <c r="S22" s="54"/>
      <c r="T22" s="23"/>
      <c r="U22" s="22"/>
    </row>
    <row r="23" spans="1:21" ht="25.15" customHeight="1" x14ac:dyDescent="0.25">
      <c r="A23" s="13">
        <v>59487</v>
      </c>
      <c r="B23" s="9" t="s">
        <v>50</v>
      </c>
      <c r="C23" s="29">
        <v>45229</v>
      </c>
      <c r="D23" s="21">
        <v>3</v>
      </c>
      <c r="E23" s="39">
        <v>380250</v>
      </c>
      <c r="F23" s="39">
        <v>170291</v>
      </c>
      <c r="G23" s="39">
        <f>ROUND(E23-F23,)</f>
        <v>209959</v>
      </c>
      <c r="H23" s="39">
        <f>ROUND(G23*18%,)</f>
        <v>37793</v>
      </c>
      <c r="I23" s="39">
        <f>G23+H23</f>
        <v>247752</v>
      </c>
      <c r="J23" s="39">
        <f>ROUND(G23*$J$6,)</f>
        <v>2100</v>
      </c>
      <c r="K23" s="39">
        <f>ROUND(G23*5%,)</f>
        <v>10498</v>
      </c>
      <c r="L23" s="39">
        <v>0</v>
      </c>
      <c r="M23" s="39">
        <v>0</v>
      </c>
      <c r="N23" s="53">
        <f>H23</f>
        <v>37793</v>
      </c>
      <c r="O23" s="39">
        <v>0</v>
      </c>
      <c r="P23" s="54">
        <f>ROUND(I23-SUM(J23:O23),)</f>
        <v>197361</v>
      </c>
      <c r="Q23" s="32">
        <v>197361</v>
      </c>
      <c r="R23" s="39"/>
      <c r="S23" s="54">
        <v>197361</v>
      </c>
      <c r="T23" s="23" t="s">
        <v>10</v>
      </c>
      <c r="U23" s="22">
        <v>286188</v>
      </c>
    </row>
    <row r="24" spans="1:21" ht="25.15" customHeight="1" x14ac:dyDescent="0.25">
      <c r="A24" s="13">
        <v>59487</v>
      </c>
      <c r="B24" s="14" t="s">
        <v>25</v>
      </c>
      <c r="C24" s="31"/>
      <c r="D24" s="21">
        <v>3</v>
      </c>
      <c r="E24" s="39">
        <f>N23</f>
        <v>37793</v>
      </c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55">
        <f>E24</f>
        <v>37793</v>
      </c>
      <c r="Q24" s="32">
        <v>37793</v>
      </c>
      <c r="R24" s="53"/>
      <c r="S24" s="54">
        <v>37793</v>
      </c>
      <c r="T24" s="23" t="s">
        <v>11</v>
      </c>
      <c r="U24" s="22"/>
    </row>
    <row r="25" spans="1:21" ht="25.15" customHeight="1" x14ac:dyDescent="0.25">
      <c r="A25" s="13">
        <v>59487</v>
      </c>
      <c r="B25" s="9" t="s">
        <v>50</v>
      </c>
      <c r="C25" s="31">
        <v>45369</v>
      </c>
      <c r="D25" s="21">
        <v>6</v>
      </c>
      <c r="E25" s="40">
        <f>2535000*25%</f>
        <v>633750</v>
      </c>
      <c r="F25" s="39">
        <v>80906</v>
      </c>
      <c r="G25" s="39">
        <f>ROUND(E25-F25,)</f>
        <v>552844</v>
      </c>
      <c r="H25" s="39">
        <f>ROUND(G25*18%,)</f>
        <v>99512</v>
      </c>
      <c r="I25" s="39">
        <f>G25+H25</f>
        <v>652356</v>
      </c>
      <c r="J25" s="39">
        <f>ROUND(G25*$J$6,)</f>
        <v>5528</v>
      </c>
      <c r="K25" s="39">
        <f>ROUND(G25*5%,)</f>
        <v>27642</v>
      </c>
      <c r="L25" s="39">
        <v>0</v>
      </c>
      <c r="M25" s="39">
        <v>0</v>
      </c>
      <c r="N25" s="53">
        <f>H25</f>
        <v>99512</v>
      </c>
      <c r="O25" s="39"/>
      <c r="P25" s="54">
        <f>ROUND(I25-SUM(J25:O25),)</f>
        <v>519674</v>
      </c>
      <c r="Q25" s="54">
        <v>519674</v>
      </c>
      <c r="R25" s="39"/>
      <c r="S25" s="54">
        <v>519674</v>
      </c>
      <c r="T25" s="23" t="s">
        <v>12</v>
      </c>
      <c r="U25" s="22"/>
    </row>
    <row r="26" spans="1:21" ht="24.75" customHeight="1" x14ac:dyDescent="0.25">
      <c r="A26" s="13">
        <v>59487</v>
      </c>
      <c r="B26" s="14" t="s">
        <v>25</v>
      </c>
      <c r="C26" s="31"/>
      <c r="D26" s="21">
        <v>6</v>
      </c>
      <c r="E26" s="39">
        <f>N25</f>
        <v>99512</v>
      </c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55">
        <f>E26</f>
        <v>99512</v>
      </c>
      <c r="Q26" s="32">
        <v>99512</v>
      </c>
      <c r="R26" s="53"/>
      <c r="S26" s="54">
        <v>99512</v>
      </c>
      <c r="T26" s="23" t="s">
        <v>14</v>
      </c>
      <c r="U26" s="22"/>
    </row>
    <row r="27" spans="1:21" ht="25.15" customHeight="1" x14ac:dyDescent="0.25">
      <c r="A27" s="13">
        <v>59487</v>
      </c>
      <c r="B27" s="9" t="s">
        <v>50</v>
      </c>
      <c r="C27" s="31">
        <v>45517</v>
      </c>
      <c r="D27" s="21">
        <v>4</v>
      </c>
      <c r="E27" s="39">
        <v>253500</v>
      </c>
      <c r="F27" s="39">
        <v>209143</v>
      </c>
      <c r="G27" s="39">
        <f>ROUND(E27-F27,)</f>
        <v>44357</v>
      </c>
      <c r="H27" s="39">
        <f>ROUND(G27*18%,)</f>
        <v>7984</v>
      </c>
      <c r="I27" s="39">
        <f>G27+H27</f>
        <v>52341</v>
      </c>
      <c r="J27" s="39">
        <f>ROUND(G27*$J$6,)</f>
        <v>444</v>
      </c>
      <c r="K27" s="39">
        <f>ROUND(G27*5%,)</f>
        <v>2218</v>
      </c>
      <c r="L27" s="39">
        <v>0</v>
      </c>
      <c r="M27" s="39">
        <v>0</v>
      </c>
      <c r="N27" s="53">
        <f>H27</f>
        <v>7984</v>
      </c>
      <c r="O27" s="39"/>
      <c r="P27" s="54">
        <f>ROUND(I27-SUM(J27:O27),)</f>
        <v>41695</v>
      </c>
      <c r="Q27" s="32">
        <v>100000</v>
      </c>
      <c r="R27" s="39">
        <f>Q27*1%</f>
        <v>1000</v>
      </c>
      <c r="S27" s="54">
        <v>99000</v>
      </c>
      <c r="T27" s="23" t="s">
        <v>20</v>
      </c>
      <c r="U27" s="22"/>
    </row>
    <row r="28" spans="1:21" ht="25.15" customHeight="1" x14ac:dyDescent="0.25">
      <c r="A28" s="13">
        <v>59487</v>
      </c>
      <c r="B28" s="14" t="s">
        <v>25</v>
      </c>
      <c r="C28" s="31"/>
      <c r="D28" s="21">
        <v>4</v>
      </c>
      <c r="E28" s="39">
        <f>N27</f>
        <v>7984</v>
      </c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55">
        <f>E28</f>
        <v>7984</v>
      </c>
      <c r="Q28" s="33">
        <v>500000</v>
      </c>
      <c r="R28" s="39">
        <f>Q28*1%</f>
        <v>5000</v>
      </c>
      <c r="S28" s="54">
        <v>495000</v>
      </c>
      <c r="T28" s="23" t="s">
        <v>21</v>
      </c>
      <c r="U28" s="22"/>
    </row>
    <row r="29" spans="1:21" ht="25.15" customHeight="1" x14ac:dyDescent="0.25">
      <c r="A29" s="13">
        <v>59487</v>
      </c>
      <c r="B29" s="9" t="s">
        <v>50</v>
      </c>
      <c r="C29" s="31">
        <v>45587</v>
      </c>
      <c r="D29" s="21">
        <v>5</v>
      </c>
      <c r="E29" s="39">
        <v>912600</v>
      </c>
      <c r="F29" s="39">
        <v>159353</v>
      </c>
      <c r="G29" s="39">
        <f>ROUND(E29-F29,)</f>
        <v>753247</v>
      </c>
      <c r="H29" s="39">
        <f>ROUND(G29*18%,)</f>
        <v>135584</v>
      </c>
      <c r="I29" s="39">
        <f>G29+H29</f>
        <v>888831</v>
      </c>
      <c r="J29" s="39">
        <f>ROUND(G29*$J$6,)</f>
        <v>7532</v>
      </c>
      <c r="K29" s="39">
        <f>ROUND(G29*5%,)</f>
        <v>37662</v>
      </c>
      <c r="L29" s="39">
        <v>0</v>
      </c>
      <c r="M29" s="39">
        <v>0</v>
      </c>
      <c r="N29" s="53">
        <f>H29</f>
        <v>135584</v>
      </c>
      <c r="O29" s="39"/>
      <c r="P29" s="54">
        <f>ROUND(I29-SUM(J29:O29),)</f>
        <v>708053</v>
      </c>
      <c r="Q29" s="32"/>
      <c r="R29" s="39"/>
      <c r="S29" s="54">
        <v>200000</v>
      </c>
      <c r="T29" s="23" t="s">
        <v>23</v>
      </c>
      <c r="U29" s="22"/>
    </row>
    <row r="30" spans="1:21" ht="25.15" customHeight="1" x14ac:dyDescent="0.25">
      <c r="A30" s="13">
        <v>59487</v>
      </c>
      <c r="B30" s="14" t="s">
        <v>25</v>
      </c>
      <c r="C30" s="31"/>
      <c r="D30" s="21">
        <v>5</v>
      </c>
      <c r="E30" s="39">
        <f>N29</f>
        <v>135584</v>
      </c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55">
        <f>E30</f>
        <v>135584</v>
      </c>
      <c r="Q30" s="33"/>
      <c r="R30" s="53"/>
      <c r="S30" s="54"/>
      <c r="T30" s="23"/>
      <c r="U30" s="22"/>
    </row>
    <row r="31" spans="1:21" ht="25.15" customHeight="1" x14ac:dyDescent="0.25">
      <c r="A31" s="13">
        <v>59487</v>
      </c>
      <c r="B31" s="9" t="s">
        <v>50</v>
      </c>
      <c r="C31" s="29">
        <v>45723</v>
      </c>
      <c r="D31" s="21">
        <v>6</v>
      </c>
      <c r="E31" s="39">
        <v>354900</v>
      </c>
      <c r="F31" s="39">
        <v>15260</v>
      </c>
      <c r="G31" s="39">
        <f>ROUND(E31-F31,)</f>
        <v>339640</v>
      </c>
      <c r="H31" s="39">
        <f>ROUND(G31*18%,)</f>
        <v>61135</v>
      </c>
      <c r="I31" s="39">
        <f>G31+H31</f>
        <v>400775</v>
      </c>
      <c r="J31" s="39">
        <f>ROUND(G31*$J$6,)</f>
        <v>3396</v>
      </c>
      <c r="K31" s="39">
        <f>ROUND(G31*5%,)</f>
        <v>16982</v>
      </c>
      <c r="L31" s="39">
        <v>0</v>
      </c>
      <c r="M31" s="39">
        <v>0</v>
      </c>
      <c r="N31" s="53">
        <f>H31</f>
        <v>61135</v>
      </c>
      <c r="O31" s="39">
        <v>126750</v>
      </c>
      <c r="P31" s="54">
        <f>ROUND(I31-SUM(J31:O31),)</f>
        <v>192512</v>
      </c>
      <c r="Q31" s="32"/>
      <c r="R31" s="39"/>
      <c r="S31" s="54"/>
      <c r="T31" s="23"/>
      <c r="U31" s="22"/>
    </row>
    <row r="33" spans="4:14" ht="25.15" customHeight="1" x14ac:dyDescent="0.25">
      <c r="H33" s="43"/>
      <c r="I33" s="43"/>
    </row>
    <row r="34" spans="4:14" ht="25.15" customHeight="1" x14ac:dyDescent="0.25">
      <c r="D34" s="6"/>
      <c r="E34" s="41"/>
      <c r="H34" s="35"/>
      <c r="I34" s="41"/>
      <c r="J34" s="57"/>
      <c r="K34" s="57"/>
      <c r="L34" s="41"/>
      <c r="M34" s="41"/>
      <c r="N34" s="41"/>
    </row>
    <row r="35" spans="4:14" ht="25.15" customHeight="1" x14ac:dyDescent="0.25">
      <c r="D35" s="6"/>
      <c r="E35" s="41"/>
      <c r="H35" s="58"/>
      <c r="I35" s="41"/>
      <c r="J35" s="57"/>
      <c r="K35" s="57"/>
      <c r="L35" s="41"/>
      <c r="M35" s="41"/>
      <c r="N35" s="41"/>
    </row>
    <row r="36" spans="4:14" ht="25.15" customHeight="1" x14ac:dyDescent="0.25">
      <c r="H36" s="43"/>
      <c r="I36" s="43"/>
    </row>
    <row r="2730" spans="4334:4334" ht="25.15" customHeight="1" x14ac:dyDescent="0.25">
      <c r="FJR2730" s="10"/>
    </row>
  </sheetData>
  <pageMargins left="0.25" right="0.25" top="0.75" bottom="0.75" header="0.3" footer="0.3"/>
  <pageSetup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2025-09-29T04:53:24Z</cp:lastPrinted>
  <dcterms:created xsi:type="dcterms:W3CDTF">2022-06-10T14:11:52Z</dcterms:created>
  <dcterms:modified xsi:type="dcterms:W3CDTF">2025-10-03T11:46:57Z</dcterms:modified>
</cp:coreProperties>
</file>