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00830819-01E4-4146-9D4D-1D44C0EAB51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9" i="1" l="1"/>
  <c r="G27" i="1" l="1"/>
  <c r="I27" i="1" l="1"/>
  <c r="W16" i="1"/>
  <c r="G16" i="1"/>
  <c r="I16" i="1" s="1"/>
  <c r="P16" i="1" s="1"/>
  <c r="W15" i="1"/>
  <c r="G15" i="1"/>
  <c r="J15" i="1" s="1"/>
  <c r="P27" i="1" l="1"/>
  <c r="K15" i="1"/>
  <c r="H15" i="1"/>
  <c r="L15" i="1" s="1"/>
  <c r="G26" i="1"/>
  <c r="K26" i="1" s="1"/>
  <c r="Q21" i="1"/>
  <c r="Q18" i="1"/>
  <c r="Q14" i="1"/>
  <c r="Q11" i="1"/>
  <c r="Q7" i="1"/>
  <c r="G22" i="1"/>
  <c r="K22" i="1" s="1"/>
  <c r="P21" i="1"/>
  <c r="I15" i="1" l="1"/>
  <c r="P15" i="1" s="1"/>
  <c r="Y18" i="1" s="1"/>
  <c r="H26" i="1"/>
  <c r="N26" i="1" s="1"/>
  <c r="J26" i="1"/>
  <c r="H22" i="1"/>
  <c r="N22" i="1" s="1"/>
  <c r="J22" i="1"/>
  <c r="O19" i="1"/>
  <c r="G19" i="1"/>
  <c r="J19" i="1" s="1"/>
  <c r="I22" i="1" l="1"/>
  <c r="I26" i="1"/>
  <c r="P26" i="1" s="1"/>
  <c r="Y28" i="1" s="1"/>
  <c r="P22" i="1"/>
  <c r="Y25" i="1" s="1"/>
  <c r="K19" i="1"/>
  <c r="H19" i="1"/>
  <c r="N19" i="1" s="1"/>
  <c r="I19" i="1" l="1"/>
  <c r="P19" i="1" s="1"/>
  <c r="G12" i="1" l="1"/>
  <c r="W8" i="1"/>
  <c r="W31" i="1" s="1"/>
  <c r="K12" i="1" l="1"/>
  <c r="H12" i="1"/>
  <c r="N12" i="1" s="1"/>
  <c r="J12" i="1"/>
  <c r="G8" i="1"/>
  <c r="H8" i="1" s="1"/>
  <c r="O33" i="1"/>
  <c r="I12" i="1" l="1"/>
  <c r="P12" i="1" s="1"/>
  <c r="N8" i="1"/>
  <c r="I8" i="1"/>
  <c r="K8" i="1"/>
  <c r="J8" i="1"/>
  <c r="P8" i="1" l="1"/>
  <c r="Y11" i="1" s="1"/>
  <c r="F33" i="1"/>
  <c r="P18" i="1" l="1"/>
  <c r="Y21" i="1" s="1"/>
  <c r="J33" i="1" l="1"/>
  <c r="M33" i="1"/>
  <c r="L33" i="1"/>
  <c r="K33" i="1"/>
  <c r="E13" i="1" l="1"/>
  <c r="H33" i="1"/>
  <c r="N13" i="1"/>
  <c r="N33" i="1"/>
  <c r="G13" i="1" l="1"/>
  <c r="P13" i="1" s="1"/>
  <c r="E33" i="1"/>
  <c r="G11" i="1"/>
  <c r="G33" i="1" l="1"/>
  <c r="I11" i="1"/>
  <c r="P11" i="1" l="1"/>
  <c r="Y14" i="1" s="1"/>
  <c r="I33" i="1"/>
  <c r="P31" i="1" l="1"/>
  <c r="W33" i="1" s="1"/>
</calcChain>
</file>

<file path=xl/sharedStrings.xml><?xml version="1.0" encoding="utf-8"?>
<sst xmlns="http://schemas.openxmlformats.org/spreadsheetml/2006/main" count="67" uniqueCount="62">
  <si>
    <t>Amount</t>
  </si>
  <si>
    <t>PAYMENT NOTE No.</t>
  </si>
  <si>
    <t>UTR</t>
  </si>
  <si>
    <t>SD (5%)</t>
  </si>
  <si>
    <t>Advance paid</t>
  </si>
  <si>
    <t>Total Paid Amount Rs. -</t>
  </si>
  <si>
    <t>Balance Payable Amount Rs. -</t>
  </si>
  <si>
    <t>Total Payable Amount Rs. -</t>
  </si>
  <si>
    <t>Hold Amount For Quantity excess against DPR</t>
  </si>
  <si>
    <t>Drilling Work</t>
  </si>
  <si>
    <t>24-05-2023 NEFT/AXISP00392230450/RIUP23/339/SURYA ENTERPRISE 275516.00</t>
  </si>
  <si>
    <t>RIUP23/339</t>
  </si>
  <si>
    <t>RIUP23/1422</t>
  </si>
  <si>
    <t>10-08-2023 NEFT/AXISP00414696952/RIUP23/1422/SURYA ENTERPRIS 257399.00</t>
  </si>
  <si>
    <t>GST Release Note</t>
  </si>
  <si>
    <t>RIUP23/1670</t>
  </si>
  <si>
    <t>24-08-2023 NEFT/AXISP00418043568/RIUP23/1670/SURYA ENTERPRISES/UCBA0000344 53502.00</t>
  </si>
  <si>
    <t>RIUP23/1027</t>
  </si>
  <si>
    <t>10-07-2023 NEFT/AXISP00405573520/RIUP23/1027/SURYA ENTERPRIS 52839.00</t>
  </si>
  <si>
    <t>21-06-2023 NEFT/AXISP00399921607/RIUP23/769/SURYA ENTERPRISE 261840.00</t>
  </si>
  <si>
    <t>RIUP23/769</t>
  </si>
  <si>
    <t>03-08-2023 NEFT/AXISP00412355119/c/SURYA ENTERPRIS 50140.00</t>
  </si>
  <si>
    <t>RIUP23/1359</t>
  </si>
  <si>
    <t>31-08-2023 NEFT/AXISP00419835729/RIUP23/1811/SURYA ENTERPRISES/UCBA0000344 ₹ 2,62,404.00</t>
  </si>
  <si>
    <t>RIUP23/1811</t>
  </si>
  <si>
    <t>11-10-2023 NEFT/AXISP00433203149/RIUP23/2246/SURYA ENTERPRISES/UCBA0000344 52876.00</t>
  </si>
  <si>
    <t>RIUP23/2246</t>
  </si>
  <si>
    <t>30-09-2023 IFT/IFT23273075898/RIUP23/2364/GURU NANAK ENGINEE 276228.00</t>
  </si>
  <si>
    <t>RIUP23/2364</t>
  </si>
  <si>
    <t>30-09-2023 NEFT/AXISP00429163520/RIUP23/2392/SURYA ENTERPRISES/UCBA0000344 267552.00</t>
  </si>
  <si>
    <t>RIUP23/2392</t>
  </si>
  <si>
    <t>08-11-2023 NEFT/AXISP00441999415/RIUP23/2939/SURYA ENTERPRISES/UCBA0000344 51233.00</t>
  </si>
  <si>
    <t>Subcontractor:</t>
  </si>
  <si>
    <t>State:</t>
  </si>
  <si>
    <t>Uttar Pradesh</t>
  </si>
  <si>
    <t>District:</t>
  </si>
  <si>
    <t>Shamli</t>
  </si>
  <si>
    <t>Block:</t>
  </si>
  <si>
    <t>Surya Enterprises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</si>
  <si>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</si>
  <si>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</si>
  <si>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</si>
  <si>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</si>
  <si>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</si>
  <si>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</si>
  <si>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</si>
  <si>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</si>
  <si>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</si>
  <si>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</si>
  <si>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</si>
  <si>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</si>
  <si>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</si>
  <si>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</si>
  <si>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</si>
  <si>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</si>
  <si>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</si>
  <si>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KANDHLA DEHAT Village Drilling Work </t>
  </si>
  <si>
    <t xml:space="preserve">Dudhar Village Drilling Work </t>
  </si>
  <si>
    <t xml:space="preserve">Ghasauli  Village Drilling Work </t>
  </si>
  <si>
    <t xml:space="preserve">malakpur Village Drilling Work </t>
  </si>
  <si>
    <t xml:space="preserve">Dhaberi Village Drilling Work </t>
  </si>
  <si>
    <t xml:space="preserve">Nai Nagla   Village  Drilling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</si>
</sst>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horizontal="right"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11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9" fontId="3" fillId="2" borderId="21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9" fontId="3" fillId="2" borderId="24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15" fontId="3" fillId="2" borderId="21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/>
    </xf>
    <xf numFmtId="164" fontId="3" fillId="3" borderId="30" xfId="1" applyNumberFormat="1" applyFont="1" applyFill="1" applyBorder="1" applyAlignment="1">
      <alignment vertical="center"/>
    </xf>
    <xf numFmtId="9" fontId="3" fillId="3" borderId="30" xfId="1" applyNumberFormat="1" applyFont="1" applyFill="1" applyBorder="1" applyAlignment="1">
      <alignment vertical="center"/>
    </xf>
    <xf numFmtId="0" fontId="5" fillId="3" borderId="3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64" fontId="3" fillId="2" borderId="37" xfId="1" applyNumberFormat="1" applyFont="1" applyFill="1" applyBorder="1" applyAlignment="1">
      <alignment vertical="center"/>
    </xf>
    <xf numFmtId="0" fontId="7" fillId="0" borderId="0" xfId="0" applyFont="1"/>
    <xf numFmtId="0" fontId="5" fillId="4" borderId="11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0" fontId="0" fillId="0" borderId="38" xfId="0" applyBorder="1" applyAlignment="1">
      <alignment vertical="center"/>
    </xf>
    <xf numFmtId="43" fontId="0" fillId="3" borderId="0" xfId="0" applyNumberFormat="1" applyFill="1" applyAlignment="1">
      <alignment vertical="center"/>
    </xf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164" fontId="10" fillId="2" borderId="30" xfId="2" applyFont="1" applyFill="1" applyBorder="1" applyAlignment="1">
      <alignment horizontal="center" vertical="center"/>
    </xf>
    <xf numFmtId="164" fontId="6" fillId="2" borderId="30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83F78667-40BD-4035-954F-3FC4A3B231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"/>
  <sheetViews>
    <sheetView tabSelected="1" topLeftCell="A7" zoomScale="85" zoomScaleNormal="85" workbookViewId="0">
      <selection activeCell="D24" sqref="D24"/>
    </sheetView>
  </sheetViews>
  <sheetFormatPr defaultColWidth="9" defaultRowHeight="14.4" x14ac:dyDescent="0.3"/>
  <cols>
    <col min="1" max="1" width="9" style="9"/>
    <col min="2" max="2" width="30" style="9" customWidth="1"/>
    <col min="3" max="3" width="13.44140625" style="9" bestFit="1" customWidth="1"/>
    <col min="4" max="4" width="11.5546875" style="9" bestFit="1" customWidth="1"/>
    <col min="5" max="5" width="13.33203125" style="9" bestFit="1" customWidth="1"/>
    <col min="6" max="7" width="13.33203125" style="9" customWidth="1"/>
    <col min="8" max="8" width="14.6640625" style="29" customWidth="1"/>
    <col min="9" max="9" width="12.88671875" style="29" bestFit="1" customWidth="1"/>
    <col min="10" max="10" width="10.6640625" style="9" bestFit="1" customWidth="1"/>
    <col min="11" max="11" width="11.5546875" style="9" bestFit="1" customWidth="1"/>
    <col min="12" max="12" width="12.33203125" style="9" customWidth="1"/>
    <col min="13" max="13" width="10.44140625" style="9" customWidth="1"/>
    <col min="14" max="16" width="14.88671875" style="9" customWidth="1"/>
    <col min="17" max="17" width="10.5546875" style="9" bestFit="1" customWidth="1"/>
    <col min="18" max="18" width="21.6640625" style="9" bestFit="1" customWidth="1"/>
    <col min="19" max="19" width="12.6640625" style="9" bestFit="1" customWidth="1"/>
    <col min="20" max="20" width="14.5546875" style="9" bestFit="1" customWidth="1"/>
    <col min="21" max="22" width="14.5546875" style="9" customWidth="1"/>
    <col min="23" max="23" width="15" style="9" bestFit="1" customWidth="1"/>
    <col min="24" max="24" width="72.44140625" style="9" bestFit="1" customWidth="1"/>
    <col min="25" max="25" width="12.5546875" style="9" customWidth="1"/>
    <col min="26" max="16384" width="9" style="9"/>
  </cols>
  <sheetData>
    <row r="1" spans="1:26" ht="20.399999999999999" thickBot="1" x14ac:dyDescent="0.35">
      <c r="A1" s="82" t="s">
        <v>32</v>
      </c>
      <c r="B1" s="12" t="s">
        <v>38</v>
      </c>
      <c r="E1" s="10"/>
      <c r="F1" s="10"/>
      <c r="G1" s="10"/>
      <c r="H1" s="11"/>
      <c r="I1" s="11"/>
    </row>
    <row r="2" spans="1:26" ht="20.399999999999999" thickBot="1" x14ac:dyDescent="0.35">
      <c r="A2" s="82" t="s">
        <v>33</v>
      </c>
      <c r="B2" s="83" t="s">
        <v>34</v>
      </c>
      <c r="C2" s="12"/>
      <c r="D2" s="12"/>
      <c r="H2" s="31" t="s">
        <v>9</v>
      </c>
      <c r="I2" s="13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6" ht="20.399999999999999" thickBot="1" x14ac:dyDescent="0.35">
      <c r="A3" s="82" t="s">
        <v>35</v>
      </c>
      <c r="B3" s="84" t="s">
        <v>36</v>
      </c>
      <c r="C3" s="12"/>
      <c r="D3" s="12"/>
      <c r="H3" s="31"/>
      <c r="I3" s="13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6" ht="15" thickBot="1" x14ac:dyDescent="0.35">
      <c r="A4" s="82" t="s">
        <v>37</v>
      </c>
      <c r="B4" s="85" t="s">
        <v>36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R4" s="14"/>
      <c r="S4" s="17"/>
      <c r="T4" s="17"/>
      <c r="U4" s="17"/>
      <c r="V4" s="17"/>
      <c r="W4" s="17"/>
      <c r="X4" s="17"/>
    </row>
    <row r="5" spans="1:26" ht="43.95" customHeight="1" thickBot="1" x14ac:dyDescent="0.35">
      <c r="A5" s="86" t="s">
        <v>39</v>
      </c>
      <c r="B5" s="87" t="s">
        <v>40</v>
      </c>
      <c r="C5" s="88" t="s">
        <v>41</v>
      </c>
      <c r="D5" s="89" t="s">
        <v>42</v>
      </c>
      <c r="E5" s="87" t="s">
        <v>43</v>
      </c>
      <c r="F5" s="87" t="s">
        <v>44</v>
      </c>
      <c r="G5" s="89" t="s">
        <v>45</v>
      </c>
      <c r="H5" s="90" t="s">
        <v>46</v>
      </c>
      <c r="I5" s="91" t="s">
        <v>0</v>
      </c>
      <c r="J5" s="87" t="s">
        <v>47</v>
      </c>
      <c r="K5" s="87" t="s">
        <v>48</v>
      </c>
      <c r="L5" s="87" t="s">
        <v>49</v>
      </c>
      <c r="M5" s="87" t="s">
        <v>50</v>
      </c>
      <c r="N5" s="87" t="s">
        <v>51</v>
      </c>
      <c r="O5" s="8" t="s">
        <v>8</v>
      </c>
      <c r="P5" s="87" t="s">
        <v>52</v>
      </c>
      <c r="Q5" s="3"/>
      <c r="R5" s="2" t="s">
        <v>1</v>
      </c>
      <c r="S5" s="87" t="s">
        <v>53</v>
      </c>
      <c r="T5" s="87" t="s">
        <v>54</v>
      </c>
      <c r="U5" s="1" t="s">
        <v>3</v>
      </c>
      <c r="V5" s="2" t="s">
        <v>4</v>
      </c>
      <c r="W5" s="87" t="s">
        <v>55</v>
      </c>
      <c r="X5" s="87" t="s">
        <v>2</v>
      </c>
    </row>
    <row r="6" spans="1:26" ht="15" thickBot="1" x14ac:dyDescent="0.35">
      <c r="B6" s="44"/>
      <c r="C6" s="45"/>
      <c r="D6" s="45"/>
      <c r="E6" s="46"/>
      <c r="F6" s="47"/>
      <c r="G6" s="16"/>
      <c r="H6" s="38"/>
      <c r="I6" s="39"/>
      <c r="J6" s="48">
        <v>0.01</v>
      </c>
      <c r="K6" s="49">
        <v>0.05</v>
      </c>
      <c r="L6" s="49">
        <v>0.1</v>
      </c>
      <c r="M6" s="49">
        <v>0.1</v>
      </c>
      <c r="N6" s="40"/>
      <c r="O6" s="40"/>
      <c r="P6" s="40"/>
      <c r="Q6" s="3"/>
      <c r="R6" s="50"/>
      <c r="S6" s="41"/>
      <c r="T6" s="51">
        <v>0.01</v>
      </c>
      <c r="U6" s="52">
        <v>0.05</v>
      </c>
      <c r="V6" s="38"/>
      <c r="W6" s="42"/>
      <c r="X6" s="40"/>
    </row>
    <row r="7" spans="1:26" s="35" customFormat="1" ht="24" customHeight="1" x14ac:dyDescent="0.3">
      <c r="B7" s="56"/>
      <c r="C7" s="56"/>
      <c r="D7" s="56"/>
      <c r="E7" s="56"/>
      <c r="F7" s="56"/>
      <c r="G7" s="56"/>
      <c r="H7" s="56"/>
      <c r="I7" s="56"/>
      <c r="J7" s="57"/>
      <c r="K7" s="57"/>
      <c r="L7" s="57"/>
      <c r="M7" s="57"/>
      <c r="N7" s="56"/>
      <c r="O7" s="56"/>
      <c r="P7" s="56"/>
      <c r="Q7" s="58">
        <f>A8</f>
        <v>57388</v>
      </c>
      <c r="R7" s="56"/>
      <c r="S7" s="56"/>
      <c r="T7" s="57"/>
      <c r="U7" s="57"/>
      <c r="V7" s="56"/>
      <c r="W7" s="56"/>
      <c r="X7" s="56"/>
    </row>
    <row r="8" spans="1:26" ht="26.4" x14ac:dyDescent="0.3">
      <c r="A8" s="9">
        <v>57388</v>
      </c>
      <c r="B8" s="59" t="s">
        <v>56</v>
      </c>
      <c r="C8" s="5">
        <v>45066</v>
      </c>
      <c r="D8" s="60">
        <v>16</v>
      </c>
      <c r="E8" s="18">
        <v>293550</v>
      </c>
      <c r="F8" s="18">
        <v>0</v>
      </c>
      <c r="G8" s="18">
        <f>ROUND(E8-F8,)</f>
        <v>293550</v>
      </c>
      <c r="H8" s="18">
        <f>ROUND(G8*18%,)</f>
        <v>52839</v>
      </c>
      <c r="I8" s="18">
        <f>G8+H8</f>
        <v>346389</v>
      </c>
      <c r="J8" s="18">
        <f>ROUND(G8*$J$6,)</f>
        <v>2936</v>
      </c>
      <c r="K8" s="18">
        <f>ROUND(G8*$K$6,)</f>
        <v>14678</v>
      </c>
      <c r="L8" s="18">
        <v>0</v>
      </c>
      <c r="M8" s="18">
        <v>0</v>
      </c>
      <c r="N8" s="18">
        <f>H8</f>
        <v>52839</v>
      </c>
      <c r="O8" s="18">
        <v>420</v>
      </c>
      <c r="P8" s="18">
        <f>I8-SUM(J8:O8)</f>
        <v>275516</v>
      </c>
      <c r="Q8" s="61"/>
      <c r="R8" s="18" t="s">
        <v>11</v>
      </c>
      <c r="S8" s="18">
        <v>275516</v>
      </c>
      <c r="T8" s="18"/>
      <c r="U8" s="18"/>
      <c r="V8" s="18"/>
      <c r="W8" s="18">
        <f>S8</f>
        <v>275516</v>
      </c>
      <c r="X8" s="62" t="s">
        <v>10</v>
      </c>
    </row>
    <row r="9" spans="1:26" x14ac:dyDescent="0.3">
      <c r="A9" s="9">
        <v>57388</v>
      </c>
      <c r="B9" s="69" t="s">
        <v>14</v>
      </c>
      <c r="C9" s="5">
        <v>45117</v>
      </c>
      <c r="D9" s="60">
        <v>16</v>
      </c>
      <c r="E9" s="18">
        <v>52839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>
        <v>52839</v>
      </c>
      <c r="Q9" s="61"/>
      <c r="R9" s="75" t="s">
        <v>17</v>
      </c>
      <c r="S9" s="19">
        <v>52839</v>
      </c>
      <c r="T9" s="18"/>
      <c r="U9" s="18"/>
      <c r="V9" s="18"/>
      <c r="W9" s="76">
        <f>ROUND(S9-T9-U9-V9,0)</f>
        <v>52839</v>
      </c>
      <c r="X9" s="80" t="s">
        <v>18</v>
      </c>
    </row>
    <row r="10" spans="1:26" x14ac:dyDescent="0.3">
      <c r="A10" s="9">
        <v>57388</v>
      </c>
      <c r="B10" s="59"/>
      <c r="C10" s="5"/>
      <c r="D10" s="60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61"/>
      <c r="R10" s="18"/>
      <c r="S10" s="18"/>
      <c r="T10" s="18"/>
      <c r="U10" s="18"/>
      <c r="V10" s="18"/>
      <c r="W10" s="18"/>
      <c r="X10" s="62"/>
    </row>
    <row r="11" spans="1:26" s="35" customFormat="1" ht="22.2" customHeight="1" x14ac:dyDescent="0.3">
      <c r="B11" s="63"/>
      <c r="C11" s="36"/>
      <c r="D11" s="64"/>
      <c r="E11" s="43">
        <v>0</v>
      </c>
      <c r="F11" s="43">
        <v>0</v>
      </c>
      <c r="G11" s="43">
        <f>E11-F11</f>
        <v>0</v>
      </c>
      <c r="H11" s="43">
        <v>0</v>
      </c>
      <c r="I11" s="43">
        <f>G11+H11</f>
        <v>0</v>
      </c>
      <c r="J11" s="43">
        <v>0</v>
      </c>
      <c r="K11" s="43">
        <v>0</v>
      </c>
      <c r="L11" s="43"/>
      <c r="M11" s="43"/>
      <c r="N11" s="43">
        <v>0</v>
      </c>
      <c r="O11" s="43"/>
      <c r="P11" s="43">
        <f>I11-SUM(J11:O11)</f>
        <v>0</v>
      </c>
      <c r="Q11" s="65">
        <f>A12</f>
        <v>57950</v>
      </c>
      <c r="R11" s="43"/>
      <c r="S11" s="43"/>
      <c r="T11" s="43"/>
      <c r="U11" s="43"/>
      <c r="V11" s="43"/>
      <c r="W11" s="43"/>
      <c r="X11" s="66"/>
      <c r="Y11" s="81">
        <f>SUM(P8:P10)-SUM(W8:W10)</f>
        <v>0</v>
      </c>
    </row>
    <row r="12" spans="1:26" x14ac:dyDescent="0.3">
      <c r="A12" s="9">
        <v>57950</v>
      </c>
      <c r="B12" s="59" t="s">
        <v>57</v>
      </c>
      <c r="C12" s="5">
        <v>45091</v>
      </c>
      <c r="D12" s="60">
        <v>20</v>
      </c>
      <c r="E12" s="18">
        <v>278554</v>
      </c>
      <c r="F12" s="18">
        <v>0</v>
      </c>
      <c r="G12" s="18">
        <f>ROUND(E12-F12,)</f>
        <v>278554</v>
      </c>
      <c r="H12" s="18">
        <f>ROUND(G12*18%,)</f>
        <v>50140</v>
      </c>
      <c r="I12" s="18">
        <f>G12+H12</f>
        <v>328694</v>
      </c>
      <c r="J12" s="18">
        <f>ROUND(G12*$J$6,)</f>
        <v>2786</v>
      </c>
      <c r="K12" s="18">
        <f>ROUND(G12*$K$6,)</f>
        <v>13928</v>
      </c>
      <c r="L12" s="18">
        <v>0</v>
      </c>
      <c r="M12" s="18">
        <v>0</v>
      </c>
      <c r="N12" s="18">
        <f>H12</f>
        <v>50140</v>
      </c>
      <c r="O12" s="18">
        <v>0</v>
      </c>
      <c r="P12" s="18">
        <f>I12-SUM(J12:O12)</f>
        <v>261840</v>
      </c>
      <c r="Q12" s="61"/>
      <c r="R12" s="18" t="s">
        <v>20</v>
      </c>
      <c r="S12" s="18">
        <v>261840</v>
      </c>
      <c r="T12" s="18"/>
      <c r="U12" s="18"/>
      <c r="V12" s="18"/>
      <c r="W12" s="18">
        <v>261840</v>
      </c>
      <c r="X12" s="62" t="s">
        <v>19</v>
      </c>
    </row>
    <row r="13" spans="1:26" ht="22.2" customHeight="1" x14ac:dyDescent="0.2">
      <c r="A13" s="9">
        <v>57950</v>
      </c>
      <c r="B13" s="69" t="s">
        <v>14</v>
      </c>
      <c r="C13" s="5"/>
      <c r="D13" s="60">
        <v>20</v>
      </c>
      <c r="E13" s="18">
        <f>H12</f>
        <v>50140</v>
      </c>
      <c r="F13" s="18">
        <v>0</v>
      </c>
      <c r="G13" s="18">
        <f>E13-F13</f>
        <v>50140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f>H13</f>
        <v>0</v>
      </c>
      <c r="O13" s="18">
        <v>0</v>
      </c>
      <c r="P13" s="18">
        <f>G13</f>
        <v>50140</v>
      </c>
      <c r="Q13" s="61"/>
      <c r="R13" s="77" t="s">
        <v>22</v>
      </c>
      <c r="S13" s="18">
        <v>50140</v>
      </c>
      <c r="T13" s="18"/>
      <c r="U13" s="18"/>
      <c r="V13" s="18"/>
      <c r="W13" s="18">
        <v>50140</v>
      </c>
      <c r="X13" s="77" t="s">
        <v>21</v>
      </c>
    </row>
    <row r="14" spans="1:26" s="35" customFormat="1" ht="22.2" customHeight="1" x14ac:dyDescent="0.3">
      <c r="B14" s="63"/>
      <c r="C14" s="36"/>
      <c r="D14" s="64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78">
        <f>A15</f>
        <v>58262</v>
      </c>
      <c r="R14" s="43"/>
      <c r="S14" s="43"/>
      <c r="T14" s="43"/>
      <c r="U14" s="43"/>
      <c r="V14" s="43"/>
      <c r="W14" s="43"/>
      <c r="X14" s="66"/>
      <c r="Y14" s="81">
        <f>SUM(P11:P13)-SUM(W11:W13)</f>
        <v>0</v>
      </c>
    </row>
    <row r="15" spans="1:26" ht="22.2" customHeight="1" x14ac:dyDescent="0.2">
      <c r="A15" s="9">
        <v>58262</v>
      </c>
      <c r="B15" s="69" t="s">
        <v>58</v>
      </c>
      <c r="C15" s="5">
        <v>45138</v>
      </c>
      <c r="D15" s="70">
        <v>23</v>
      </c>
      <c r="E15" s="71">
        <v>297233</v>
      </c>
      <c r="F15" s="72">
        <v>0</v>
      </c>
      <c r="G15" s="72">
        <f>ROUND(E15-F15,)</f>
        <v>297233</v>
      </c>
      <c r="H15" s="20">
        <f>ROUND(G15*18%,)</f>
        <v>53502</v>
      </c>
      <c r="I15" s="73">
        <f>G15+H15</f>
        <v>350735</v>
      </c>
      <c r="J15" s="73">
        <f>ROUND(G15*$J$6,)</f>
        <v>2972</v>
      </c>
      <c r="K15" s="73">
        <f>ROUND(G15*$K$6,)</f>
        <v>14862</v>
      </c>
      <c r="L15" s="74">
        <f>H15</f>
        <v>53502</v>
      </c>
      <c r="O15" s="74">
        <v>22000</v>
      </c>
      <c r="P15" s="74">
        <f>I15-SUM(J15:O15)</f>
        <v>257399</v>
      </c>
      <c r="Q15" s="79">
        <v>45208</v>
      </c>
      <c r="R15" s="75" t="s">
        <v>12</v>
      </c>
      <c r="S15" s="19">
        <v>257399</v>
      </c>
      <c r="T15" s="19"/>
      <c r="U15" s="20"/>
      <c r="V15" s="20"/>
      <c r="W15" s="76">
        <f>S15</f>
        <v>257399</v>
      </c>
      <c r="X15" s="77" t="s">
        <v>13</v>
      </c>
      <c r="Y15" s="18"/>
      <c r="Z15" s="62"/>
    </row>
    <row r="16" spans="1:26" ht="22.2" customHeight="1" x14ac:dyDescent="0.2">
      <c r="A16" s="9">
        <v>58262</v>
      </c>
      <c r="B16" s="69" t="s">
        <v>14</v>
      </c>
      <c r="C16" s="5">
        <v>45159</v>
      </c>
      <c r="D16" s="70">
        <v>23</v>
      </c>
      <c r="E16" s="71">
        <v>53502</v>
      </c>
      <c r="F16" s="72">
        <v>0</v>
      </c>
      <c r="G16" s="72">
        <f>E16-F16</f>
        <v>53502</v>
      </c>
      <c r="H16" s="20">
        <v>0</v>
      </c>
      <c r="I16" s="73">
        <f>G16+H16</f>
        <v>53502</v>
      </c>
      <c r="J16" s="73">
        <v>0</v>
      </c>
      <c r="K16" s="74">
        <v>0</v>
      </c>
      <c r="L16" s="74">
        <v>0</v>
      </c>
      <c r="M16" s="74"/>
      <c r="O16" s="3"/>
      <c r="P16" s="74">
        <f>I16-SUM(J16:M16)</f>
        <v>53502</v>
      </c>
      <c r="R16" s="75" t="s">
        <v>15</v>
      </c>
      <c r="S16" s="19">
        <v>53502</v>
      </c>
      <c r="T16" s="19"/>
      <c r="U16" s="20"/>
      <c r="V16" s="20"/>
      <c r="W16" s="76">
        <f>S16</f>
        <v>53502</v>
      </c>
      <c r="X16" s="77" t="s">
        <v>16</v>
      </c>
      <c r="Y16" s="18"/>
      <c r="Z16" s="62"/>
    </row>
    <row r="17" spans="1:25" ht="22.2" customHeight="1" x14ac:dyDescent="0.3">
      <c r="A17" s="9">
        <v>58262</v>
      </c>
      <c r="B17" s="59"/>
      <c r="C17" s="5"/>
      <c r="D17" s="60"/>
      <c r="E17" s="18"/>
      <c r="F17" s="18"/>
      <c r="G17" s="18"/>
      <c r="H17" s="18"/>
      <c r="I17" s="18"/>
      <c r="J17" s="18"/>
      <c r="K17" s="18"/>
      <c r="L17" s="67"/>
      <c r="M17" s="67"/>
      <c r="N17" s="18"/>
      <c r="O17" s="18"/>
      <c r="P17" s="18"/>
      <c r="Q17" s="61"/>
      <c r="R17" s="18"/>
      <c r="S17" s="18"/>
      <c r="T17" s="18"/>
      <c r="U17" s="18"/>
      <c r="V17" s="18"/>
      <c r="W17" s="18"/>
      <c r="X17" s="62"/>
    </row>
    <row r="18" spans="1:25" s="35" customFormat="1" ht="22.2" customHeight="1" x14ac:dyDescent="0.3">
      <c r="B18" s="63"/>
      <c r="C18" s="36"/>
      <c r="D18" s="64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>
        <f>I18-SUM(J18:N18)</f>
        <v>0</v>
      </c>
      <c r="Q18" s="65">
        <f>A19</f>
        <v>58936</v>
      </c>
      <c r="R18" s="43"/>
      <c r="S18" s="43"/>
      <c r="T18" s="43"/>
      <c r="U18" s="43"/>
      <c r="V18" s="43"/>
      <c r="W18" s="43"/>
      <c r="X18" s="66"/>
      <c r="Y18" s="81">
        <f>SUM(P15:P17)-SUM(W15:W17)</f>
        <v>0</v>
      </c>
    </row>
    <row r="19" spans="1:25" x14ac:dyDescent="0.2">
      <c r="A19" s="9">
        <v>58936</v>
      </c>
      <c r="B19" s="59" t="s">
        <v>59</v>
      </c>
      <c r="C19" s="5">
        <v>45154</v>
      </c>
      <c r="D19" s="60">
        <v>24</v>
      </c>
      <c r="E19" s="18">
        <v>293754</v>
      </c>
      <c r="F19" s="18">
        <v>0</v>
      </c>
      <c r="G19" s="18">
        <f>ROUND(E19-F19,)</f>
        <v>293754</v>
      </c>
      <c r="H19" s="18">
        <f>ROUND(G19*18%,)</f>
        <v>52876</v>
      </c>
      <c r="I19" s="18">
        <f>G19+H19</f>
        <v>346630</v>
      </c>
      <c r="J19" s="18">
        <f>ROUND(G19*$J$6,)</f>
        <v>2938</v>
      </c>
      <c r="K19" s="18">
        <f>ROUND(G19*$K$6,)</f>
        <v>14688</v>
      </c>
      <c r="L19" s="67"/>
      <c r="M19" s="67"/>
      <c r="N19" s="18">
        <f>H19</f>
        <v>52876</v>
      </c>
      <c r="O19" s="18">
        <f>+(10*1100)+(18.16*150)</f>
        <v>13724</v>
      </c>
      <c r="P19" s="18">
        <f>I19-SUM(J19:O19)</f>
        <v>262404</v>
      </c>
      <c r="Q19" s="61"/>
      <c r="R19" s="77" t="s">
        <v>24</v>
      </c>
      <c r="S19" s="18">
        <v>262404</v>
      </c>
      <c r="T19" s="18"/>
      <c r="U19" s="18"/>
      <c r="V19" s="18"/>
      <c r="W19" s="18">
        <v>262404</v>
      </c>
      <c r="X19" s="77" t="s">
        <v>23</v>
      </c>
    </row>
    <row r="20" spans="1:25" x14ac:dyDescent="0.2">
      <c r="A20" s="9">
        <v>58936</v>
      </c>
      <c r="B20" s="69" t="s">
        <v>14</v>
      </c>
      <c r="C20" s="5"/>
      <c r="D20" s="60">
        <v>24</v>
      </c>
      <c r="E20" s="18">
        <v>52876</v>
      </c>
      <c r="F20" s="18"/>
      <c r="G20" s="18"/>
      <c r="H20" s="18"/>
      <c r="I20" s="18"/>
      <c r="J20" s="18"/>
      <c r="K20" s="18"/>
      <c r="L20" s="67"/>
      <c r="M20" s="67"/>
      <c r="N20" s="18"/>
      <c r="O20" s="18"/>
      <c r="P20" s="18">
        <v>52876</v>
      </c>
      <c r="Q20" s="61"/>
      <c r="R20" s="77" t="s">
        <v>26</v>
      </c>
      <c r="S20" s="18">
        <v>52876</v>
      </c>
      <c r="T20" s="18"/>
      <c r="U20" s="18"/>
      <c r="V20" s="18"/>
      <c r="W20" s="18">
        <v>52876</v>
      </c>
      <c r="X20" s="77" t="s">
        <v>25</v>
      </c>
    </row>
    <row r="21" spans="1:25" x14ac:dyDescent="0.3">
      <c r="A21" s="35"/>
      <c r="B21" s="63"/>
      <c r="C21" s="36"/>
      <c r="D21" s="64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>
        <f>I21-SUM(J21:N21)</f>
        <v>0</v>
      </c>
      <c r="Q21" s="65">
        <f>A22</f>
        <v>59238</v>
      </c>
      <c r="R21" s="43"/>
      <c r="S21" s="43"/>
      <c r="T21" s="43"/>
      <c r="U21" s="43"/>
      <c r="V21" s="43"/>
      <c r="W21" s="43"/>
      <c r="X21" s="66"/>
      <c r="Y21" s="81">
        <f>SUM(P18:P20)-SUM(W18:W20)</f>
        <v>0</v>
      </c>
    </row>
    <row r="22" spans="1:25" x14ac:dyDescent="0.2">
      <c r="A22" s="9">
        <v>59238</v>
      </c>
      <c r="B22" s="59" t="s">
        <v>61</v>
      </c>
      <c r="C22" s="5">
        <v>45154</v>
      </c>
      <c r="D22" s="60">
        <v>24</v>
      </c>
      <c r="E22" s="18">
        <v>293860</v>
      </c>
      <c r="F22" s="18">
        <v>0</v>
      </c>
      <c r="G22" s="18">
        <f>ROUND(E22-F22,)</f>
        <v>293860</v>
      </c>
      <c r="H22" s="18">
        <f>ROUND(G22*18%,)</f>
        <v>52895</v>
      </c>
      <c r="I22" s="18">
        <f>G22+H22</f>
        <v>346755</v>
      </c>
      <c r="J22" s="18">
        <f>ROUND(G22*$J$6,)</f>
        <v>2939</v>
      </c>
      <c r="K22" s="18">
        <f>ROUND(G22*$K$6,)</f>
        <v>14693</v>
      </c>
      <c r="L22" s="67"/>
      <c r="M22" s="67"/>
      <c r="N22" s="18">
        <f>H22</f>
        <v>52895</v>
      </c>
      <c r="O22" s="18">
        <v>0</v>
      </c>
      <c r="P22" s="18">
        <f>I22-SUM(J22:O22)</f>
        <v>276228</v>
      </c>
      <c r="Q22" s="61"/>
      <c r="R22" s="77" t="s">
        <v>28</v>
      </c>
      <c r="S22" s="18">
        <v>276228</v>
      </c>
      <c r="T22" s="18"/>
      <c r="U22" s="18"/>
      <c r="V22" s="18"/>
      <c r="W22" s="18">
        <v>276228</v>
      </c>
      <c r="X22" s="77" t="s">
        <v>27</v>
      </c>
    </row>
    <row r="23" spans="1:25" x14ac:dyDescent="0.3">
      <c r="A23" s="9">
        <v>59238</v>
      </c>
      <c r="B23" s="59"/>
      <c r="C23" s="5"/>
      <c r="D23" s="60"/>
      <c r="E23" s="18"/>
      <c r="F23" s="18"/>
      <c r="G23" s="18"/>
      <c r="H23" s="18"/>
      <c r="I23" s="18"/>
      <c r="J23" s="18"/>
      <c r="K23" s="18"/>
      <c r="L23" s="67"/>
      <c r="M23" s="67"/>
      <c r="N23" s="18"/>
      <c r="O23" s="18"/>
      <c r="P23" s="18"/>
      <c r="Q23" s="61"/>
      <c r="R23" s="18"/>
      <c r="S23" s="18"/>
      <c r="T23" s="18"/>
      <c r="U23" s="18"/>
      <c r="V23" s="18"/>
      <c r="W23" s="18"/>
      <c r="X23" s="62"/>
    </row>
    <row r="24" spans="1:25" x14ac:dyDescent="0.3">
      <c r="A24" s="9">
        <v>59238</v>
      </c>
      <c r="B24" s="59"/>
      <c r="C24" s="5"/>
      <c r="D24" s="60"/>
      <c r="E24" s="18"/>
      <c r="F24" s="18"/>
      <c r="G24" s="18"/>
      <c r="H24" s="18"/>
      <c r="I24" s="18"/>
      <c r="J24" s="18"/>
      <c r="K24" s="18"/>
      <c r="L24" s="67"/>
      <c r="M24" s="67"/>
      <c r="N24" s="18"/>
      <c r="O24" s="18"/>
      <c r="P24" s="18"/>
      <c r="Q24" s="61"/>
      <c r="R24" s="18"/>
      <c r="S24" s="18"/>
      <c r="T24" s="18"/>
      <c r="U24" s="18"/>
      <c r="V24" s="18"/>
      <c r="W24" s="18"/>
      <c r="X24" s="62"/>
    </row>
    <row r="25" spans="1:25" s="35" customFormat="1" x14ac:dyDescent="0.3">
      <c r="B25" s="63"/>
      <c r="C25" s="36"/>
      <c r="D25" s="64"/>
      <c r="E25" s="43"/>
      <c r="F25" s="43"/>
      <c r="G25" s="43"/>
      <c r="H25" s="43"/>
      <c r="I25" s="43"/>
      <c r="J25" s="43"/>
      <c r="K25" s="43"/>
      <c r="L25" s="66"/>
      <c r="M25" s="66"/>
      <c r="N25" s="43"/>
      <c r="O25" s="43"/>
      <c r="P25" s="43"/>
      <c r="Q25" s="65"/>
      <c r="R25" s="43"/>
      <c r="S25" s="43"/>
      <c r="T25" s="43"/>
      <c r="U25" s="43"/>
      <c r="V25" s="43"/>
      <c r="W25" s="43"/>
      <c r="X25" s="66"/>
      <c r="Y25" s="81">
        <f>SUM(P22:P24)-SUM(W22:W24)</f>
        <v>0</v>
      </c>
    </row>
    <row r="26" spans="1:25" ht="15" thickBot="1" x14ac:dyDescent="0.25">
      <c r="A26" s="9">
        <v>59290</v>
      </c>
      <c r="B26" s="59" t="s">
        <v>60</v>
      </c>
      <c r="C26" s="5">
        <v>45154</v>
      </c>
      <c r="D26" s="60">
        <v>25</v>
      </c>
      <c r="E26" s="18">
        <v>284630</v>
      </c>
      <c r="F26" s="18">
        <v>0</v>
      </c>
      <c r="G26" s="18">
        <f>ROUND(E26-F26,)</f>
        <v>284630</v>
      </c>
      <c r="H26" s="18">
        <f>ROUND(G26*18%,)</f>
        <v>51233</v>
      </c>
      <c r="I26" s="18">
        <f>G26+H26</f>
        <v>335863</v>
      </c>
      <c r="J26" s="18">
        <f>ROUND(G26*$J$6,)</f>
        <v>2846</v>
      </c>
      <c r="K26" s="18">
        <f>ROUND(G26*$K$6,)</f>
        <v>14232</v>
      </c>
      <c r="L26" s="18"/>
      <c r="M26" s="18">
        <v>0</v>
      </c>
      <c r="N26" s="18">
        <f>H26</f>
        <v>51233</v>
      </c>
      <c r="O26" s="25"/>
      <c r="P26" s="25">
        <f>I26-O26-N26-M26-L26-K26-J26</f>
        <v>267552</v>
      </c>
      <c r="Q26" s="68"/>
      <c r="R26" s="77" t="s">
        <v>30</v>
      </c>
      <c r="S26" s="25">
        <v>267552</v>
      </c>
      <c r="T26" s="25"/>
      <c r="U26" s="25"/>
      <c r="V26" s="25"/>
      <c r="W26" s="25">
        <v>267552</v>
      </c>
      <c r="X26" s="77" t="s">
        <v>29</v>
      </c>
    </row>
    <row r="27" spans="1:25" ht="15" thickBot="1" x14ac:dyDescent="0.35">
      <c r="A27" s="9">
        <v>59290</v>
      </c>
      <c r="B27" s="69" t="s">
        <v>14</v>
      </c>
      <c r="C27" s="53">
        <v>45225</v>
      </c>
      <c r="D27" s="37">
        <v>25</v>
      </c>
      <c r="E27" s="16">
        <v>51233</v>
      </c>
      <c r="F27" s="18">
        <v>0</v>
      </c>
      <c r="G27" s="18">
        <f>ROUND(E27-F27,)</f>
        <v>51233</v>
      </c>
      <c r="H27" s="18">
        <v>0</v>
      </c>
      <c r="I27" s="18">
        <f>G27+H27</f>
        <v>51233</v>
      </c>
      <c r="J27" s="18">
        <v>0</v>
      </c>
      <c r="K27" s="18">
        <v>0</v>
      </c>
      <c r="L27" s="18"/>
      <c r="M27" s="18">
        <v>0</v>
      </c>
      <c r="N27" s="18">
        <v>0</v>
      </c>
      <c r="O27" s="25"/>
      <c r="P27" s="25">
        <f>I27-O27-N27-M27-L27-K27-J27</f>
        <v>51233</v>
      </c>
      <c r="Q27" s="54"/>
      <c r="R27" s="50"/>
      <c r="S27" s="41"/>
      <c r="T27" s="41"/>
      <c r="U27" s="38"/>
      <c r="V27" s="38"/>
      <c r="W27" s="42">
        <v>51233</v>
      </c>
      <c r="X27" s="55" t="s">
        <v>31</v>
      </c>
    </row>
    <row r="28" spans="1:25" ht="15" thickBot="1" x14ac:dyDescent="0.35">
      <c r="A28" s="9">
        <v>59290</v>
      </c>
      <c r="B28" s="4"/>
      <c r="C28" s="6"/>
      <c r="D28" s="6"/>
      <c r="E28" s="22"/>
      <c r="F28" s="22"/>
      <c r="G28" s="22"/>
      <c r="H28" s="24"/>
      <c r="I28" s="25"/>
      <c r="J28" s="25"/>
      <c r="K28" s="26"/>
      <c r="L28" s="26"/>
      <c r="M28" s="26"/>
      <c r="N28" s="26"/>
      <c r="O28" s="26"/>
      <c r="P28" s="26"/>
      <c r="Q28" s="7"/>
      <c r="R28" s="27"/>
      <c r="S28" s="23"/>
      <c r="T28" s="23"/>
      <c r="U28" s="23"/>
      <c r="V28" s="23"/>
      <c r="W28" s="28"/>
      <c r="X28" s="26"/>
      <c r="Y28" s="81">
        <f>SUM(P25:P27)-SUM(W25:W27)</f>
        <v>0</v>
      </c>
    </row>
    <row r="29" spans="1:25" x14ac:dyDescent="0.3">
      <c r="A29" s="9">
        <v>59290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20"/>
      <c r="X29" s="19"/>
    </row>
    <row r="30" spans="1:25" x14ac:dyDescent="0.3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20"/>
      <c r="X30" s="21"/>
    </row>
    <row r="31" spans="1:25" x14ac:dyDescent="0.3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32" t="s">
        <v>7</v>
      </c>
      <c r="L31" s="19"/>
      <c r="M31" s="19"/>
      <c r="N31" s="19"/>
      <c r="O31" s="19"/>
      <c r="P31" s="32">
        <f>SUM(P8:P28)</f>
        <v>1861529</v>
      </c>
      <c r="Q31" s="19"/>
      <c r="R31" s="19"/>
      <c r="S31" s="19"/>
      <c r="T31" s="32" t="s">
        <v>5</v>
      </c>
      <c r="U31" s="19"/>
      <c r="V31" s="19"/>
      <c r="W31" s="30">
        <f>SUM(W6:W28)</f>
        <v>1861529</v>
      </c>
      <c r="X31" s="21"/>
    </row>
    <row r="32" spans="1:25" x14ac:dyDescent="0.3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32"/>
      <c r="U32" s="19"/>
      <c r="V32" s="19"/>
      <c r="W32" s="20"/>
      <c r="X32" s="21"/>
    </row>
    <row r="33" spans="1:24" x14ac:dyDescent="0.3">
      <c r="A33" s="19"/>
      <c r="B33" s="19"/>
      <c r="C33" s="19"/>
      <c r="D33" s="19"/>
      <c r="E33" s="19">
        <f>SUM(E8:E28)</f>
        <v>2002171</v>
      </c>
      <c r="F33" s="19">
        <f t="shared" ref="F33:M33" si="0">SUM(F8:F28)</f>
        <v>0</v>
      </c>
      <c r="G33" s="19">
        <f>SUM(G8:G28)</f>
        <v>1896456</v>
      </c>
      <c r="H33" s="19">
        <f>SUM(H8:H28)</f>
        <v>313485</v>
      </c>
      <c r="I33" s="19">
        <f>SUM(I8:I28)</f>
        <v>2159801</v>
      </c>
      <c r="J33" s="19">
        <f>SUM(J8:J28)</f>
        <v>17417</v>
      </c>
      <c r="K33" s="19">
        <f>SUM(K8:K28)</f>
        <v>87081</v>
      </c>
      <c r="L33" s="19">
        <f t="shared" si="0"/>
        <v>53502</v>
      </c>
      <c r="M33" s="19">
        <f t="shared" si="0"/>
        <v>0</v>
      </c>
      <c r="N33" s="19">
        <f>SUM(N8:N28)</f>
        <v>259983</v>
      </c>
      <c r="O33" s="19">
        <f>SUM(O8:O28)</f>
        <v>36144</v>
      </c>
      <c r="P33" s="19"/>
      <c r="Q33" s="19"/>
      <c r="R33" s="19"/>
      <c r="S33" s="19"/>
      <c r="T33" s="32" t="s">
        <v>6</v>
      </c>
      <c r="U33" s="19"/>
      <c r="V33" s="19"/>
      <c r="W33" s="30">
        <f>P31-W31</f>
        <v>0</v>
      </c>
      <c r="X33" s="21"/>
    </row>
    <row r="34" spans="1:24" x14ac:dyDescent="0.3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20"/>
      <c r="X34" s="21"/>
    </row>
    <row r="36" spans="1:24" x14ac:dyDescent="0.3">
      <c r="K36" s="33"/>
    </row>
    <row r="37" spans="1:24" x14ac:dyDescent="0.3">
      <c r="H37" s="34"/>
      <c r="J37" s="29"/>
      <c r="K37" s="29"/>
      <c r="L37" s="2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2025-06-13T06:14:07Z</dcterms:modified>
</cp:coreProperties>
</file>