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New folder\"/>
    </mc:Choice>
  </mc:AlternateContent>
  <xr:revisionPtr revIDLastSave="0" documentId="13_ncr:1_{61CF564C-2314-4E86-9CE7-0AA6510C18DA}" xr6:coauthVersionLast="47" xr6:coauthVersionMax="47" xr10:uidLastSave="{00000000-0000-0000-0000-000000000000}"/>
  <bookViews>
    <workbookView xWindow="0" yWindow="1152" windowWidth="23040" windowHeight="11256" xr2:uid="{00000000-000D-0000-FFFF-FFFF00000000}"/>
  </bookViews>
  <sheets>
    <sheet name="Sheet1" sheetId="1" r:id="rId1"/>
  </sheets>
  <definedNames>
    <definedName name="_xlnm.Print_Area" localSheetId="0">Sheet1!$A$1:$W$46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5" i="1" l="1"/>
  <c r="K43" i="1" s="1"/>
  <c r="E24" i="1" l="1"/>
  <c r="P24" i="1" s="1"/>
  <c r="T24" i="1"/>
  <c r="G23" i="1" l="1"/>
  <c r="M23" i="1" s="1"/>
  <c r="J23" i="1" l="1"/>
  <c r="H23" i="1"/>
  <c r="I23" i="1" s="1"/>
  <c r="L23" i="1"/>
  <c r="K23" i="1"/>
  <c r="G30" i="1"/>
  <c r="L30" i="1" s="1"/>
  <c r="P23" i="1" l="1"/>
  <c r="M30" i="1"/>
  <c r="H30" i="1"/>
  <c r="N30" i="1" s="1"/>
  <c r="E31" i="1" s="1"/>
  <c r="P31" i="1" s="1"/>
  <c r="J30" i="1"/>
  <c r="K30" i="1"/>
  <c r="I30" i="1" l="1"/>
  <c r="P30" i="1" s="1"/>
  <c r="W32" i="1" l="1"/>
  <c r="U13" i="1"/>
  <c r="G19" i="1"/>
  <c r="M19" i="1" s="1"/>
  <c r="T23" i="1"/>
  <c r="U23" i="1" s="1"/>
  <c r="W29" i="1" s="1"/>
  <c r="T19" i="1"/>
  <c r="U19" i="1" s="1"/>
  <c r="T12" i="1"/>
  <c r="U12" i="1" s="1"/>
  <c r="G12" i="1"/>
  <c r="T8" i="1"/>
  <c r="U8" i="1" s="1"/>
  <c r="J12" i="1" l="1"/>
  <c r="H12" i="1"/>
  <c r="N12" i="1" s="1"/>
  <c r="E13" i="1" s="1"/>
  <c r="P13" i="1" s="1"/>
  <c r="J19" i="1"/>
  <c r="K19" i="1"/>
  <c r="H19" i="1"/>
  <c r="L19" i="1"/>
  <c r="L12" i="1"/>
  <c r="M12" i="1"/>
  <c r="K12" i="1"/>
  <c r="I19" i="1" l="1"/>
  <c r="N19" i="1"/>
  <c r="E20" i="1" s="1"/>
  <c r="P20" i="1" s="1"/>
  <c r="I12" i="1"/>
  <c r="P12" i="1" s="1"/>
  <c r="W18" i="1" s="1"/>
  <c r="G8" i="1"/>
  <c r="P19" i="1" l="1"/>
  <c r="W22" i="1" s="1"/>
  <c r="J8" i="1"/>
  <c r="H8" i="1"/>
  <c r="N8" i="1" s="1"/>
  <c r="M8" i="1"/>
  <c r="M35" i="1" s="1"/>
  <c r="K8" i="1"/>
  <c r="K35" i="1" s="1"/>
  <c r="L8" i="1"/>
  <c r="L35" i="1" s="1"/>
  <c r="N35" i="1" l="1"/>
  <c r="E9" i="1"/>
  <c r="P9" i="1" s="1"/>
  <c r="K42" i="1"/>
  <c r="I8" i="1"/>
  <c r="P8" i="1" s="1"/>
  <c r="W11" i="1" s="1"/>
  <c r="W35" i="1" l="1"/>
  <c r="K46" i="1"/>
  <c r="U35" i="1"/>
  <c r="P35" i="1" l="1"/>
  <c r="U36" i="1" s="1"/>
  <c r="K45" i="1" s="1"/>
</calcChain>
</file>

<file path=xl/sharedStrings.xml><?xml version="1.0" encoding="utf-8"?>
<sst xmlns="http://schemas.openxmlformats.org/spreadsheetml/2006/main" count="78" uniqueCount="72">
  <si>
    <t>Amount</t>
  </si>
  <si>
    <t>PAYMENT NOTE No.</t>
  </si>
  <si>
    <t>UTR</t>
  </si>
  <si>
    <t>Total Paid Amount Rs. -</t>
  </si>
  <si>
    <t>Balance Payable Amount Rs. -</t>
  </si>
  <si>
    <t>HOLD</t>
  </si>
  <si>
    <t>Sun Rise Infra Associates</t>
  </si>
  <si>
    <t xml:space="preserve">Hold Amount </t>
  </si>
  <si>
    <t>Advance / Surplus</t>
  </si>
  <si>
    <t>03-02-2024 NEFT/AXISP00468072143/RIUP23/4581/SUN RISE INFRA ASS/ICIC0003726 49500.00</t>
  </si>
  <si>
    <t>03-02-2024 NEFT/AXISP00468072144/RIUP23/4582/SUN RISE INFRA ASS/ICIC0003726 198000.00</t>
  </si>
  <si>
    <t>RIUP23/4581</t>
  </si>
  <si>
    <t>RIUP23/4582</t>
  </si>
  <si>
    <t>03-02-2024 NEFT/AXISP00468072142/RIUP23/4580/SUN RISE INFRA ASS/ICIC0003726 49500.00</t>
  </si>
  <si>
    <t>RIUP23/4580</t>
  </si>
  <si>
    <t>13-02-2024 NEFT/AXISP00471084435/RIUP23/4677/SUN RISE INFRA ASS/ICIC0003726 ₹ 1,98,000.00</t>
  </si>
  <si>
    <t>RIUP23/4677</t>
  </si>
  <si>
    <t>28-02-2024 NEFT/AXISP00474663207/RIUP23/4861/SUN RISE INFRA ASS/ICIC0003726 381101.00</t>
  </si>
  <si>
    <t>RIUP23/4861</t>
  </si>
  <si>
    <t>GST remaining</t>
  </si>
  <si>
    <t>PMC</t>
  </si>
  <si>
    <t>GST</t>
  </si>
  <si>
    <t>26-08-2024 NEFT/AXISP00531829608/RIUP24/1527/SUN RISE INFRA ASS/ICIC0003726 346500.00</t>
  </si>
  <si>
    <t>Village wise Advance - Payable</t>
  </si>
  <si>
    <t>03-09-2024 NEFT/AXISP00535803795/RIUP24/1599/SUN RISE INFRA ASS/ICIC0003726 594000.00</t>
  </si>
  <si>
    <t>RIUP24/1527</t>
  </si>
  <si>
    <t>RIUP24/1599</t>
  </si>
  <si>
    <t>04-12-2024 NEFT/AXISP00579764045/RIUP24/2634/SUN RISE INFRA ASS/ICIC0003726 59400.00</t>
  </si>
  <si>
    <t>04-12-2024 NEFT/AXISP00579764044/RIUP24/2633/SUN RISE INFRA ASS/ICIC0003726 59400.00</t>
  </si>
  <si>
    <t>RIUP24/2633</t>
  </si>
  <si>
    <t>04-12-2024 NEFT/AXISP00579764043/RIUP24/2632/SUN RISE INFRA ASS/ICIC0003726 59400.00</t>
  </si>
  <si>
    <t>04-12-2024 NEFT/AXISP00579764041/RIUP24/2630/SUN RISE INFRA ASS/ICIC0003726 59400.00</t>
  </si>
  <si>
    <t>04-12-2024 NEFT/AXISP00579764042/RIUP24/2631/SUN RISE INFRA ASS/ICIC0003726 59400.00</t>
  </si>
  <si>
    <t>20-03-2025 NEFT/AXISP00636175629/RIUP24/3458/SUN RISE INFRA ASS/ICIC0003726 99000.00</t>
  </si>
  <si>
    <t xml:space="preserve">DPR Excess Hold  </t>
  </si>
  <si>
    <t>Nil</t>
  </si>
  <si>
    <t>Debit</t>
  </si>
  <si>
    <t>30-04-2025 NEFT/AXISP00658307181/RIUP25/0175/SUN RISE INFRA ASS/ICIC0003726 50000.00</t>
  </si>
  <si>
    <t>30-04-2025 NEFT/AXISP00658307179/RIUP25/0174/SUN RISE INFRA ASS/ICIC0003726 148500.00</t>
  </si>
  <si>
    <t>30-04-2025 NEFT/AXISP00658307178/RIUP25/0173/SUN RISE INFRA ASS/ICIC0003726 99000.00</t>
  </si>
  <si>
    <t>08-05-2025 NEFT/AXISP00662656517/RIUP25/0216/SUN RISE INFRA ASS/ICIC0003726 49500.00</t>
  </si>
  <si>
    <t>08-05-2025 NEFT/AXISP00662656527/RIUP25/0215/SUN RISE INFRA ASS/ICIC0003726 49500.00</t>
  </si>
  <si>
    <t>20-05-2025 NEFT/AXISP00667913269/RIUP25/0291/SUN RISE INFRA ASS/ICIC0003726 99000.00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</si>
  <si>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</si>
  <si>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</si>
  <si>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</si>
  <si>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</si>
  <si>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</si>
  <si>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</si>
  <si>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</si>
  <si>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</si>
  <si>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</si>
  <si>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</si>
  <si>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</si>
  <si>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</si>
  <si>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</si>
  <si>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</si>
  <si>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</si>
  <si>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</si>
  <si>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</si>
  <si>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</si>
  <si>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</si>
  <si>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</si>
  <si>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</si>
  <si>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</si>
  <si>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</si>
  <si>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MALAKPUR village PIPE LINE ROAD RESTORATION WORK</t>
  </si>
  <si>
    <t>SAKAUTI village PIPE LINE ROAD RESTORATION WORK</t>
  </si>
  <si>
    <t xml:space="preserve">MALAK PUR VILLAGE PIPE LINE ROAD RESTORATION WORK </t>
  </si>
  <si>
    <t xml:space="preserve">BAMNOLI SHEKHPURA VILLAGE PIPE LINE ROAD RESTORATION WORK </t>
  </si>
  <si>
    <t xml:space="preserve">NAI NAGLA SAKAUTI VILLAGE PIPE LINE ROAD RESTORATION WORK </t>
  </si>
  <si>
    <t>BAMNOLI SHEKHPURA VILLAGE PIPE LINE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</si>
</sst>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omic Sans MS"/>
      <family val="4"/>
    </font>
    <font>
      <b/>
      <sz val="12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12"/>
      <color rgb="FFFF0000"/>
      <name val="Comic Sans MS"/>
      <family val="4"/>
    </font>
    <font>
      <sz val="12"/>
      <color theme="1"/>
      <name val="Calibri"/>
      <family val="2"/>
      <scheme val="minor"/>
    </font>
    <font>
      <b/>
      <sz val="12"/>
      <color theme="4" tint="-0.249977111117893"/>
      <name val="Comic Sans MS"/>
      <family val="4"/>
    </font>
    <font>
      <b/>
      <sz val="12"/>
      <name val="Comic Sans MS"/>
      <family val="4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omic Sans MS"/>
      <family val="4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4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0">
    <xf numFmtId="0" fontId="0" fillId="0" borderId="0" xfId="0"/>
    <xf numFmtId="0" fontId="2" fillId="2" borderId="11" xfId="0" applyFont="1" applyFill="1" applyBorder="1" applyAlignment="1">
      <alignment horizontal="center" vertical="center" wrapText="1"/>
    </xf>
    <xf numFmtId="15" fontId="2" fillId="2" borderId="14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2" fillId="2" borderId="21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vertical="center"/>
    </xf>
    <xf numFmtId="164" fontId="5" fillId="2" borderId="20" xfId="1" applyNumberFormat="1" applyFont="1" applyFill="1" applyBorder="1" applyAlignment="1">
      <alignment vertical="center"/>
    </xf>
    <xf numFmtId="43" fontId="4" fillId="0" borderId="15" xfId="1" applyFont="1" applyBorder="1" applyAlignment="1">
      <alignment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43" fontId="4" fillId="2" borderId="0" xfId="1" applyFont="1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43" fontId="3" fillId="2" borderId="41" xfId="1" applyFont="1" applyFill="1" applyBorder="1" applyAlignment="1">
      <alignment vertical="center" wrapText="1"/>
    </xf>
    <xf numFmtId="164" fontId="3" fillId="2" borderId="6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24" xfId="1" applyNumberFormat="1" applyFont="1" applyFill="1" applyBorder="1" applyAlignment="1">
      <alignment vertical="center"/>
    </xf>
    <xf numFmtId="164" fontId="2" fillId="2" borderId="22" xfId="1" applyNumberFormat="1" applyFont="1" applyFill="1" applyBorder="1" applyAlignment="1">
      <alignment vertical="center"/>
    </xf>
    <xf numFmtId="9" fontId="2" fillId="2" borderId="10" xfId="1" applyNumberFormat="1" applyFont="1" applyFill="1" applyBorder="1" applyAlignment="1">
      <alignment vertical="center"/>
    </xf>
    <xf numFmtId="9" fontId="2" fillId="2" borderId="20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0" fontId="3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15" fontId="2" fillId="3" borderId="14" xfId="0" applyNumberFormat="1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164" fontId="2" fillId="3" borderId="13" xfId="1" applyNumberFormat="1" applyFont="1" applyFill="1" applyBorder="1" applyAlignment="1">
      <alignment vertical="center"/>
    </xf>
    <xf numFmtId="164" fontId="2" fillId="3" borderId="23" xfId="1" applyNumberFormat="1" applyFont="1" applyFill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164" fontId="2" fillId="3" borderId="10" xfId="1" applyNumberFormat="1" applyFont="1" applyFill="1" applyBorder="1" applyAlignment="1">
      <alignment vertical="center"/>
    </xf>
    <xf numFmtId="164" fontId="2" fillId="3" borderId="20" xfId="1" applyNumberFormat="1" applyFont="1" applyFill="1" applyBorder="1" applyAlignment="1">
      <alignment vertical="center"/>
    </xf>
    <xf numFmtId="164" fontId="2" fillId="3" borderId="21" xfId="1" applyNumberFormat="1" applyFont="1" applyFill="1" applyBorder="1" applyAlignment="1">
      <alignment vertical="center"/>
    </xf>
    <xf numFmtId="164" fontId="2" fillId="3" borderId="5" xfId="1" applyNumberFormat="1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0" fontId="4" fillId="3" borderId="15" xfId="0" applyFont="1" applyFill="1" applyBorder="1" applyAlignment="1">
      <alignment vertical="center"/>
    </xf>
    <xf numFmtId="43" fontId="4" fillId="3" borderId="15" xfId="1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0" fontId="3" fillId="2" borderId="32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164" fontId="2" fillId="2" borderId="34" xfId="1" applyNumberFormat="1" applyFont="1" applyFill="1" applyBorder="1" applyAlignment="1">
      <alignment horizontal="right" vertical="center"/>
    </xf>
    <xf numFmtId="164" fontId="2" fillId="2" borderId="35" xfId="1" applyNumberFormat="1" applyFont="1" applyFill="1" applyBorder="1" applyAlignment="1">
      <alignment vertical="center"/>
    </xf>
    <xf numFmtId="164" fontId="2" fillId="2" borderId="33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37" xfId="1" applyNumberFormat="1" applyFont="1" applyFill="1" applyBorder="1" applyAlignment="1">
      <alignment vertical="center"/>
    </xf>
    <xf numFmtId="164" fontId="2" fillId="2" borderId="38" xfId="1" applyNumberFormat="1" applyFont="1" applyFill="1" applyBorder="1" applyAlignment="1">
      <alignment vertical="center"/>
    </xf>
    <xf numFmtId="164" fontId="2" fillId="2" borderId="39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43" fontId="3" fillId="2" borderId="16" xfId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2" fillId="2" borderId="30" xfId="1" applyNumberFormat="1" applyFont="1" applyFill="1" applyBorder="1" applyAlignment="1">
      <alignment vertical="center"/>
    </xf>
    <xf numFmtId="164" fontId="2" fillId="2" borderId="36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0" fontId="6" fillId="2" borderId="40" xfId="0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43" fontId="3" fillId="2" borderId="18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164" fontId="6" fillId="2" borderId="0" xfId="1" applyNumberFormat="1" applyFont="1" applyFill="1" applyAlignment="1">
      <alignment vertical="center"/>
    </xf>
    <xf numFmtId="0" fontId="6" fillId="2" borderId="26" xfId="0" applyFont="1" applyFill="1" applyBorder="1" applyAlignment="1">
      <alignment vertical="center"/>
    </xf>
    <xf numFmtId="164" fontId="11" fillId="0" borderId="0" xfId="1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64" fontId="9" fillId="0" borderId="0" xfId="1" applyNumberFormat="1" applyFont="1" applyFill="1" applyBorder="1" applyAlignment="1">
      <alignment vertical="center"/>
    </xf>
    <xf numFmtId="164" fontId="10" fillId="0" borderId="0" xfId="1" applyNumberFormat="1" applyFont="1" applyFill="1" applyBorder="1" applyAlignment="1">
      <alignment vertical="center"/>
    </xf>
    <xf numFmtId="43" fontId="10" fillId="0" borderId="0" xfId="1" applyFont="1" applyFill="1" applyBorder="1" applyAlignment="1">
      <alignment vertical="center"/>
    </xf>
    <xf numFmtId="164" fontId="11" fillId="0" borderId="0" xfId="1" applyNumberFormat="1" applyFont="1" applyFill="1" applyBorder="1" applyAlignment="1">
      <alignment horizontal="center" vertical="center"/>
    </xf>
    <xf numFmtId="164" fontId="8" fillId="0" borderId="0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43" fontId="7" fillId="0" borderId="0" xfId="1" applyFont="1" applyFill="1" applyAlignment="1">
      <alignment vertical="center"/>
    </xf>
    <xf numFmtId="164" fontId="5" fillId="4" borderId="20" xfId="1" applyNumberFormat="1" applyFont="1" applyFill="1" applyBorder="1" applyAlignment="1">
      <alignment vertical="center"/>
    </xf>
    <xf numFmtId="0" fontId="12" fillId="0" borderId="0" xfId="0" applyFont="1"/>
    <xf numFmtId="164" fontId="13" fillId="2" borderId="42" xfId="2" applyFont="1" applyFill="1" applyBorder="1" applyAlignment="1">
      <alignment vertical="center"/>
    </xf>
    <xf numFmtId="164" fontId="13" fillId="2" borderId="1" xfId="2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0" fontId="12" fillId="2" borderId="43" xfId="0" applyFont="1" applyFill="1" applyBorder="1" applyAlignment="1">
      <alignment vertical="center"/>
    </xf>
    <xf numFmtId="0" fontId="12" fillId="2" borderId="43" xfId="0" applyFont="1" applyFill="1" applyBorder="1" applyAlignment="1">
      <alignment horizontal="center" vertical="center" wrapText="1"/>
    </xf>
    <xf numFmtId="14" fontId="12" fillId="2" borderId="43" xfId="0" applyNumberFormat="1" applyFont="1" applyFill="1" applyBorder="1" applyAlignment="1">
      <alignment horizontal="center" vertical="center"/>
    </xf>
    <xf numFmtId="0" fontId="12" fillId="2" borderId="43" xfId="0" applyFont="1" applyFill="1" applyBorder="1" applyAlignment="1">
      <alignment horizontal="center" vertical="center"/>
    </xf>
    <xf numFmtId="164" fontId="15" fillId="2" borderId="43" xfId="2" applyFont="1" applyFill="1" applyBorder="1" applyAlignment="1">
      <alignment horizontal="center" vertical="center"/>
    </xf>
    <xf numFmtId="164" fontId="12" fillId="2" borderId="43" xfId="2" applyFont="1" applyFill="1" applyBorder="1" applyAlignment="1">
      <alignment horizontal="center" vertical="center"/>
    </xf>
    <xf numFmtId="164" fontId="4" fillId="2" borderId="12" xfId="1" applyNumberFormat="1" applyFont="1" applyFill="1" applyBorder="1" applyAlignment="1">
      <alignment horizontal="center" vertical="center"/>
    </xf>
    <xf numFmtId="164" fontId="4" fillId="2" borderId="25" xfId="1" applyNumberFormat="1" applyFont="1" applyFill="1" applyBorder="1" applyAlignment="1">
      <alignment horizontal="center" vertical="center"/>
    </xf>
    <xf numFmtId="164" fontId="4" fillId="2" borderId="17" xfId="1" applyNumberFormat="1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/>
    </xf>
    <xf numFmtId="164" fontId="4" fillId="2" borderId="19" xfId="1" applyNumberFormat="1" applyFont="1" applyFill="1" applyBorder="1" applyAlignment="1">
      <alignment horizontal="center" vertical="center"/>
    </xf>
    <xf numFmtId="14" fontId="4" fillId="2" borderId="2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4" fontId="4" fillId="2" borderId="23" xfId="1" applyNumberFormat="1" applyFont="1" applyFill="1" applyBorder="1" applyAlignment="1">
      <alignment horizontal="center" vertical="center"/>
    </xf>
    <xf numFmtId="164" fontId="4" fillId="2" borderId="20" xfId="1" applyNumberFormat="1" applyFont="1" applyFill="1" applyBorder="1" applyAlignment="1">
      <alignment horizontal="center" vertical="center"/>
    </xf>
    <xf numFmtId="164" fontId="4" fillId="2" borderId="6" xfId="1" applyNumberFormat="1" applyFont="1" applyFill="1" applyBorder="1" applyAlignment="1">
      <alignment horizontal="center" vertical="center"/>
    </xf>
    <xf numFmtId="164" fontId="4" fillId="2" borderId="13" xfId="1" applyNumberFormat="1" applyFont="1" applyFill="1" applyBorder="1" applyAlignment="1">
      <alignment horizontal="center" vertical="center"/>
    </xf>
    <xf numFmtId="164" fontId="4" fillId="2" borderId="15" xfId="1" applyNumberFormat="1" applyFont="1" applyFill="1" applyBorder="1" applyAlignment="1">
      <alignment horizontal="center" vertical="center"/>
    </xf>
    <xf numFmtId="164" fontId="4" fillId="2" borderId="6" xfId="1" applyNumberFormat="1" applyFont="1" applyFill="1" applyBorder="1" applyAlignment="1">
      <alignment horizontal="right" vertical="center"/>
    </xf>
    <xf numFmtId="164" fontId="4" fillId="2" borderId="15" xfId="1" applyNumberFormat="1" applyFont="1" applyFill="1" applyBorder="1" applyAlignment="1">
      <alignment horizontal="right" vertical="center"/>
    </xf>
  </cellXfs>
  <cellStyles count="3">
    <cellStyle name="Comma" xfId="1" builtinId="3"/>
    <cellStyle name="Comma 2" xfId="2" xr:uid="{D9FA16CD-5828-44AF-B288-07D072BBA0B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99"/>
  <sheetViews>
    <sheetView tabSelected="1" zoomScale="70" zoomScaleNormal="70" zoomScaleSheetLayoutView="85" workbookViewId="0">
      <selection activeCell="D25" sqref="D25"/>
    </sheetView>
  </sheetViews>
  <sheetFormatPr defaultColWidth="9" defaultRowHeight="52.5" customHeight="1" x14ac:dyDescent="0.3"/>
  <cols>
    <col min="1" max="1" width="9" style="16" bestFit="1" customWidth="1"/>
    <col min="2" max="2" width="41.109375" style="17" bestFit="1" customWidth="1"/>
    <col min="3" max="3" width="16.33203125" style="17" bestFit="1" customWidth="1"/>
    <col min="4" max="4" width="36.33203125" style="17" bestFit="1" customWidth="1"/>
    <col min="5" max="5" width="18.109375" style="17" bestFit="1" customWidth="1"/>
    <col min="6" max="6" width="17" style="17" bestFit="1" customWidth="1"/>
    <col min="7" max="7" width="17.44140625" style="17" bestFit="1" customWidth="1"/>
    <col min="8" max="8" width="29.33203125" style="77" bestFit="1" customWidth="1"/>
    <col min="9" max="9" width="18.109375" style="77" customWidth="1"/>
    <col min="10" max="10" width="13.6640625" style="17" bestFit="1" customWidth="1"/>
    <col min="11" max="15" width="19" style="17" bestFit="1" customWidth="1"/>
    <col min="16" max="16" width="20.44140625" style="17" bestFit="1" customWidth="1"/>
    <col min="17" max="17" width="16.6640625" style="16" bestFit="1" customWidth="1"/>
    <col min="18" max="18" width="36.33203125" style="17" customWidth="1"/>
    <col min="19" max="19" width="17" style="17" bestFit="1" customWidth="1"/>
    <col min="20" max="20" width="13.109375" style="17" bestFit="1" customWidth="1"/>
    <col min="21" max="21" width="22.88671875" style="17" bestFit="1" customWidth="1"/>
    <col min="22" max="22" width="100.6640625" style="16" bestFit="1" customWidth="1"/>
    <col min="23" max="23" width="20.44140625" style="18" bestFit="1" customWidth="1"/>
    <col min="24" max="16384" width="9" style="17"/>
  </cols>
  <sheetData>
    <row r="1" spans="1:151" s="80" customFormat="1" ht="52.5" customHeight="1" thickBot="1" x14ac:dyDescent="0.35">
      <c r="A1" s="95" t="s">
        <v>43</v>
      </c>
      <c r="B1" s="79" t="s">
        <v>6</v>
      </c>
      <c r="C1" s="81"/>
      <c r="D1" s="81"/>
      <c r="E1" s="81"/>
      <c r="F1" s="81"/>
      <c r="G1" s="81"/>
      <c r="H1" s="82"/>
      <c r="I1" s="83"/>
      <c r="W1" s="84"/>
    </row>
    <row r="2" spans="1:151" s="80" customFormat="1" ht="52.5" customHeight="1" thickBot="1" x14ac:dyDescent="0.35">
      <c r="A2" s="95" t="s">
        <v>44</v>
      </c>
      <c r="B2" s="96" t="s">
        <v>45</v>
      </c>
      <c r="C2" s="79"/>
      <c r="D2" s="79"/>
      <c r="E2" s="81"/>
      <c r="F2" s="81"/>
      <c r="G2" s="81"/>
      <c r="H2" s="85"/>
      <c r="I2" s="86"/>
      <c r="J2" s="87"/>
      <c r="K2" s="87"/>
      <c r="L2" s="87"/>
      <c r="M2" s="87"/>
      <c r="N2" s="87"/>
      <c r="O2" s="87"/>
      <c r="P2" s="87"/>
      <c r="Q2" s="86"/>
      <c r="R2" s="87"/>
      <c r="S2" s="87"/>
      <c r="T2" s="87"/>
      <c r="W2" s="84"/>
    </row>
    <row r="3" spans="1:151" s="80" customFormat="1" ht="52.5" customHeight="1" thickBot="1" x14ac:dyDescent="0.35">
      <c r="A3" s="95" t="s">
        <v>46</v>
      </c>
      <c r="B3" s="97" t="s">
        <v>47</v>
      </c>
      <c r="C3" s="79"/>
      <c r="D3" s="79"/>
      <c r="E3" s="81"/>
      <c r="F3" s="81"/>
      <c r="G3" s="81"/>
      <c r="H3" s="85"/>
      <c r="I3" s="86"/>
      <c r="J3" s="87"/>
      <c r="K3" s="87"/>
      <c r="L3" s="87"/>
      <c r="M3" s="87"/>
      <c r="N3" s="87"/>
      <c r="O3" s="87"/>
      <c r="P3" s="87"/>
      <c r="Q3" s="86"/>
      <c r="R3" s="87"/>
      <c r="S3" s="87"/>
      <c r="T3" s="87"/>
      <c r="W3" s="84"/>
    </row>
    <row r="4" spans="1:151" s="90" customFormat="1" ht="52.5" customHeight="1" thickBot="1" x14ac:dyDescent="0.35">
      <c r="A4" s="95" t="s">
        <v>48</v>
      </c>
      <c r="B4" s="98" t="s">
        <v>47</v>
      </c>
      <c r="C4" s="88"/>
      <c r="D4" s="88"/>
      <c r="E4" s="88"/>
      <c r="F4" s="88"/>
      <c r="G4" s="88"/>
      <c r="H4" s="89"/>
      <c r="I4" s="89"/>
      <c r="J4" s="88"/>
      <c r="K4" s="88"/>
      <c r="L4" s="88"/>
      <c r="M4" s="88"/>
      <c r="Q4" s="91">
        <v>45735</v>
      </c>
      <c r="R4" s="88"/>
      <c r="S4" s="92"/>
      <c r="T4" s="92"/>
      <c r="U4" s="92"/>
      <c r="V4" s="92"/>
      <c r="W4" s="93"/>
    </row>
    <row r="5" spans="1:151" ht="67.5" customHeight="1" thickBot="1" x14ac:dyDescent="0.35">
      <c r="A5" s="99" t="s">
        <v>49</v>
      </c>
      <c r="B5" s="100" t="s">
        <v>50</v>
      </c>
      <c r="C5" s="101" t="s">
        <v>51</v>
      </c>
      <c r="D5" s="102" t="s">
        <v>52</v>
      </c>
      <c r="E5" s="100" t="s">
        <v>53</v>
      </c>
      <c r="F5" s="100" t="s">
        <v>54</v>
      </c>
      <c r="G5" s="102" t="s">
        <v>55</v>
      </c>
      <c r="H5" s="103" t="s">
        <v>56</v>
      </c>
      <c r="I5" s="104" t="s">
        <v>0</v>
      </c>
      <c r="J5" s="100" t="s">
        <v>57</v>
      </c>
      <c r="K5" s="100" t="s">
        <v>58</v>
      </c>
      <c r="L5" s="100" t="s">
        <v>59</v>
      </c>
      <c r="M5" s="100" t="s">
        <v>60</v>
      </c>
      <c r="N5" s="100" t="s">
        <v>61</v>
      </c>
      <c r="O5" s="23" t="s">
        <v>5</v>
      </c>
      <c r="P5" s="100" t="s">
        <v>62</v>
      </c>
      <c r="Q5" s="21" t="s">
        <v>20</v>
      </c>
      <c r="R5" s="22" t="s">
        <v>1</v>
      </c>
      <c r="S5" s="100" t="s">
        <v>63</v>
      </c>
      <c r="T5" s="100" t="s">
        <v>64</v>
      </c>
      <c r="U5" s="100" t="s">
        <v>65</v>
      </c>
      <c r="V5" s="100" t="s">
        <v>2</v>
      </c>
      <c r="W5" s="24" t="s">
        <v>23</v>
      </c>
    </row>
    <row r="6" spans="1:151" ht="52.5" customHeight="1" x14ac:dyDescent="0.3">
      <c r="A6" s="25"/>
      <c r="B6" s="26"/>
      <c r="C6" s="27"/>
      <c r="D6" s="27"/>
      <c r="E6" s="28"/>
      <c r="F6" s="5"/>
      <c r="G6" s="29"/>
      <c r="H6" s="6"/>
      <c r="I6" s="7"/>
      <c r="J6" s="30">
        <v>0.01</v>
      </c>
      <c r="K6" s="31">
        <v>0.05</v>
      </c>
      <c r="L6" s="31">
        <v>0.1</v>
      </c>
      <c r="M6" s="31">
        <v>0.1</v>
      </c>
      <c r="N6" s="8"/>
      <c r="O6" s="8"/>
      <c r="P6" s="8"/>
      <c r="Q6" s="25"/>
      <c r="R6" s="32"/>
      <c r="S6" s="10"/>
      <c r="T6" s="33">
        <v>0.01</v>
      </c>
      <c r="U6" s="11"/>
      <c r="V6" s="34"/>
      <c r="W6" s="24"/>
    </row>
    <row r="7" spans="1:151" s="49" customFormat="1" ht="34.5" customHeight="1" x14ac:dyDescent="0.3">
      <c r="A7" s="35">
        <v>61762</v>
      </c>
      <c r="B7" s="36"/>
      <c r="C7" s="37"/>
      <c r="D7" s="38"/>
      <c r="E7" s="39"/>
      <c r="F7" s="40"/>
      <c r="G7" s="40"/>
      <c r="H7" s="41"/>
      <c r="I7" s="42"/>
      <c r="J7" s="42"/>
      <c r="K7" s="43"/>
      <c r="L7" s="43"/>
      <c r="M7" s="43"/>
      <c r="N7" s="43"/>
      <c r="O7" s="43"/>
      <c r="P7" s="43"/>
      <c r="Q7" s="35">
        <v>61762</v>
      </c>
      <c r="R7" s="44"/>
      <c r="S7" s="45"/>
      <c r="T7" s="45"/>
      <c r="U7" s="46"/>
      <c r="V7" s="47"/>
      <c r="W7" s="48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</row>
    <row r="8" spans="1:151" ht="52.5" customHeight="1" x14ac:dyDescent="0.3">
      <c r="A8" s="35">
        <v>61762</v>
      </c>
      <c r="B8" s="1" t="s">
        <v>71</v>
      </c>
      <c r="C8" s="2">
        <v>45300</v>
      </c>
      <c r="D8" s="3">
        <v>7</v>
      </c>
      <c r="E8" s="4">
        <v>337565</v>
      </c>
      <c r="F8" s="5">
        <v>228900</v>
      </c>
      <c r="G8" s="5">
        <f>E8-F8</f>
        <v>108665</v>
      </c>
      <c r="H8" s="6">
        <f>ROUND(G8*18%,)</f>
        <v>19560</v>
      </c>
      <c r="I8" s="7">
        <f>G8+H8</f>
        <v>128225</v>
      </c>
      <c r="J8" s="7">
        <f>ROUND(G8*$J$6,)</f>
        <v>1087</v>
      </c>
      <c r="K8" s="8">
        <f>ROUND(G8*5%,)</f>
        <v>5433</v>
      </c>
      <c r="L8" s="8">
        <f>ROUND(G8*10%,)</f>
        <v>10867</v>
      </c>
      <c r="M8" s="8">
        <f>ROUND(G8*10%,)</f>
        <v>10867</v>
      </c>
      <c r="N8" s="94">
        <f>H8</f>
        <v>19560</v>
      </c>
      <c r="O8" s="14">
        <v>290260</v>
      </c>
      <c r="P8" s="8">
        <f>ROUND(I8-SUM(J8:O8),)</f>
        <v>-209849</v>
      </c>
      <c r="Q8" s="12"/>
      <c r="R8" s="9" t="s">
        <v>14</v>
      </c>
      <c r="S8" s="10">
        <v>50000</v>
      </c>
      <c r="T8" s="10">
        <f>S8*1%</f>
        <v>500</v>
      </c>
      <c r="U8" s="11">
        <f>S8-T8</f>
        <v>49500</v>
      </c>
      <c r="V8" s="13" t="s">
        <v>13</v>
      </c>
      <c r="W8" s="15"/>
    </row>
    <row r="9" spans="1:151" ht="52.5" customHeight="1" x14ac:dyDescent="0.3">
      <c r="A9" s="35">
        <v>61762</v>
      </c>
      <c r="B9" s="1" t="s">
        <v>21</v>
      </c>
      <c r="C9" s="2"/>
      <c r="D9" s="3">
        <v>7</v>
      </c>
      <c r="E9" s="4">
        <f>N8</f>
        <v>19560</v>
      </c>
      <c r="F9" s="5"/>
      <c r="G9" s="5"/>
      <c r="H9" s="6"/>
      <c r="I9" s="7"/>
      <c r="J9" s="7"/>
      <c r="K9" s="8"/>
      <c r="L9" s="8"/>
      <c r="M9" s="8"/>
      <c r="N9" s="8"/>
      <c r="O9" s="8"/>
      <c r="P9" s="94">
        <f>E9</f>
        <v>19560</v>
      </c>
      <c r="Q9" s="12"/>
      <c r="R9" s="9" t="s">
        <v>29</v>
      </c>
      <c r="S9" s="10"/>
      <c r="T9" s="10"/>
      <c r="U9" s="11">
        <v>59400</v>
      </c>
      <c r="V9" s="13" t="s">
        <v>28</v>
      </c>
      <c r="W9" s="15"/>
    </row>
    <row r="10" spans="1:151" ht="52.5" customHeight="1" x14ac:dyDescent="0.3">
      <c r="A10" s="35">
        <v>61762</v>
      </c>
      <c r="B10" s="1"/>
      <c r="C10" s="2"/>
      <c r="D10" s="3"/>
      <c r="E10" s="4"/>
      <c r="F10" s="5"/>
      <c r="G10" s="5"/>
      <c r="H10" s="6"/>
      <c r="I10" s="7"/>
      <c r="J10" s="7"/>
      <c r="K10" s="8"/>
      <c r="L10" s="8"/>
      <c r="M10" s="8"/>
      <c r="N10" s="8"/>
      <c r="O10" s="8"/>
      <c r="P10" s="94"/>
      <c r="Q10" s="12"/>
      <c r="R10" s="9"/>
      <c r="S10" s="10"/>
      <c r="T10" s="10"/>
      <c r="U10" s="11">
        <v>99000</v>
      </c>
      <c r="V10" s="13" t="s">
        <v>39</v>
      </c>
      <c r="W10" s="15"/>
    </row>
    <row r="11" spans="1:151" ht="34.5" customHeight="1" x14ac:dyDescent="0.3">
      <c r="A11" s="35">
        <v>62080</v>
      </c>
      <c r="B11" s="36"/>
      <c r="C11" s="37"/>
      <c r="D11" s="38"/>
      <c r="E11" s="39"/>
      <c r="F11" s="40"/>
      <c r="G11" s="40"/>
      <c r="H11" s="41"/>
      <c r="I11" s="42"/>
      <c r="J11" s="42"/>
      <c r="K11" s="43"/>
      <c r="L11" s="43"/>
      <c r="M11" s="43"/>
      <c r="N11" s="43"/>
      <c r="O11" s="43"/>
      <c r="P11" s="43"/>
      <c r="Q11" s="35">
        <v>62080</v>
      </c>
      <c r="R11" s="44"/>
      <c r="S11" s="45"/>
      <c r="T11" s="45"/>
      <c r="U11" s="46"/>
      <c r="V11" s="47"/>
      <c r="W11" s="48">
        <f>SUM(P8:P10)-SUM(U8:U10)</f>
        <v>-398189</v>
      </c>
    </row>
    <row r="12" spans="1:151" ht="52.5" customHeight="1" x14ac:dyDescent="0.3">
      <c r="A12" s="35">
        <v>62080</v>
      </c>
      <c r="B12" s="1" t="s">
        <v>70</v>
      </c>
      <c r="C12" s="2">
        <v>45345</v>
      </c>
      <c r="D12" s="3">
        <v>11</v>
      </c>
      <c r="E12" s="4">
        <v>1354823</v>
      </c>
      <c r="F12" s="5">
        <v>572250</v>
      </c>
      <c r="G12" s="5">
        <f>E12-F12</f>
        <v>782573</v>
      </c>
      <c r="H12" s="6">
        <f>ROUND(G12*18%,)</f>
        <v>140863</v>
      </c>
      <c r="I12" s="7">
        <f>G12+H12</f>
        <v>923436</v>
      </c>
      <c r="J12" s="7">
        <f>ROUND(G12*$J$6,)</f>
        <v>7826</v>
      </c>
      <c r="K12" s="8">
        <f>ROUND(G12*5%,)</f>
        <v>39129</v>
      </c>
      <c r="L12" s="8">
        <f>ROUND(G12*10%,)</f>
        <v>78257</v>
      </c>
      <c r="M12" s="8">
        <f>ROUND(G12*10%,)</f>
        <v>78257</v>
      </c>
      <c r="N12" s="94">
        <f>H12</f>
        <v>140863</v>
      </c>
      <c r="O12" s="8">
        <v>0</v>
      </c>
      <c r="P12" s="8">
        <f>ROUND(I12-SUM(J12:O12),)</f>
        <v>579104</v>
      </c>
      <c r="Q12" s="12"/>
      <c r="R12" s="9" t="s">
        <v>12</v>
      </c>
      <c r="S12" s="10">
        <v>200000</v>
      </c>
      <c r="T12" s="10">
        <f>S12*1%</f>
        <v>2000</v>
      </c>
      <c r="U12" s="11">
        <f>S12-T12</f>
        <v>198000</v>
      </c>
      <c r="V12" s="13" t="s">
        <v>10</v>
      </c>
      <c r="W12" s="15"/>
    </row>
    <row r="13" spans="1:151" ht="52.5" customHeight="1" x14ac:dyDescent="0.3">
      <c r="A13" s="35">
        <v>62080</v>
      </c>
      <c r="B13" s="1" t="s">
        <v>21</v>
      </c>
      <c r="C13" s="2"/>
      <c r="D13" s="3">
        <v>11</v>
      </c>
      <c r="E13" s="4">
        <f>N12</f>
        <v>140863</v>
      </c>
      <c r="F13" s="5"/>
      <c r="G13" s="5"/>
      <c r="H13" s="6"/>
      <c r="I13" s="7"/>
      <c r="J13" s="7"/>
      <c r="K13" s="8"/>
      <c r="L13" s="8"/>
      <c r="M13" s="8"/>
      <c r="N13" s="8"/>
      <c r="O13" s="8"/>
      <c r="P13" s="94">
        <f>E13</f>
        <v>140863</v>
      </c>
      <c r="Q13" s="12"/>
      <c r="R13" s="9" t="s">
        <v>18</v>
      </c>
      <c r="S13" s="10">
        <v>381101</v>
      </c>
      <c r="T13" s="10">
        <v>0</v>
      </c>
      <c r="U13" s="11">
        <f>S13-T13</f>
        <v>381101</v>
      </c>
      <c r="V13" s="13" t="s">
        <v>17</v>
      </c>
      <c r="W13" s="15"/>
    </row>
    <row r="14" spans="1:151" ht="52.5" customHeight="1" x14ac:dyDescent="0.3">
      <c r="A14" s="35">
        <v>62080</v>
      </c>
      <c r="B14" s="1"/>
      <c r="C14" s="2"/>
      <c r="D14" s="3"/>
      <c r="E14" s="4"/>
      <c r="F14" s="5"/>
      <c r="G14" s="5"/>
      <c r="H14" s="6"/>
      <c r="I14" s="7"/>
      <c r="J14" s="7"/>
      <c r="K14" s="8"/>
      <c r="L14" s="8"/>
      <c r="M14" s="8"/>
      <c r="N14" s="8"/>
      <c r="O14" s="8"/>
      <c r="P14" s="8"/>
      <c r="Q14" s="12"/>
      <c r="R14" s="9"/>
      <c r="S14" s="10"/>
      <c r="T14" s="10"/>
      <c r="U14" s="11">
        <v>59400</v>
      </c>
      <c r="V14" s="13" t="s">
        <v>30</v>
      </c>
      <c r="W14" s="15"/>
    </row>
    <row r="15" spans="1:151" ht="52.5" customHeight="1" x14ac:dyDescent="0.3">
      <c r="A15" s="35">
        <v>62080</v>
      </c>
      <c r="B15" s="1"/>
      <c r="C15" s="2"/>
      <c r="D15" s="3"/>
      <c r="E15" s="4"/>
      <c r="F15" s="5"/>
      <c r="G15" s="5"/>
      <c r="H15" s="6"/>
      <c r="I15" s="7"/>
      <c r="J15" s="7"/>
      <c r="K15" s="8"/>
      <c r="L15" s="8"/>
      <c r="M15" s="8"/>
      <c r="N15" s="8"/>
      <c r="O15" s="8"/>
      <c r="P15" s="8"/>
      <c r="Q15" s="12"/>
      <c r="R15" s="9"/>
      <c r="S15" s="10"/>
      <c r="T15" s="10"/>
      <c r="U15" s="11">
        <v>50000</v>
      </c>
      <c r="V15" s="13" t="s">
        <v>37</v>
      </c>
      <c r="W15" s="15"/>
    </row>
    <row r="16" spans="1:151" ht="52.5" customHeight="1" x14ac:dyDescent="0.3">
      <c r="A16" s="35">
        <v>62080</v>
      </c>
      <c r="B16" s="1"/>
      <c r="C16" s="2"/>
      <c r="D16" s="3"/>
      <c r="E16" s="4"/>
      <c r="F16" s="5"/>
      <c r="G16" s="5"/>
      <c r="H16" s="6"/>
      <c r="I16" s="7"/>
      <c r="J16" s="7"/>
      <c r="K16" s="8"/>
      <c r="L16" s="8"/>
      <c r="M16" s="8"/>
      <c r="N16" s="8"/>
      <c r="O16" s="8"/>
      <c r="P16" s="8"/>
      <c r="Q16" s="12"/>
      <c r="R16" s="9"/>
      <c r="S16" s="10"/>
      <c r="T16" s="10"/>
      <c r="U16" s="11">
        <v>49500</v>
      </c>
      <c r="V16" s="13" t="s">
        <v>41</v>
      </c>
      <c r="W16" s="15"/>
    </row>
    <row r="17" spans="1:23" ht="52.5" customHeight="1" x14ac:dyDescent="0.3">
      <c r="A17" s="35">
        <v>62080</v>
      </c>
      <c r="B17" s="1"/>
      <c r="C17" s="2"/>
      <c r="D17" s="3"/>
      <c r="E17" s="4"/>
      <c r="F17" s="5"/>
      <c r="G17" s="5"/>
      <c r="H17" s="6"/>
      <c r="I17" s="7"/>
      <c r="J17" s="7"/>
      <c r="K17" s="8"/>
      <c r="L17" s="8"/>
      <c r="M17" s="8"/>
      <c r="N17" s="8"/>
      <c r="O17" s="8"/>
      <c r="P17" s="8"/>
      <c r="Q17" s="12"/>
      <c r="R17" s="9"/>
      <c r="S17" s="10"/>
      <c r="T17" s="10"/>
      <c r="U17" s="11">
        <v>99000</v>
      </c>
      <c r="V17" s="13" t="s">
        <v>42</v>
      </c>
      <c r="W17" s="15"/>
    </row>
    <row r="18" spans="1:23" ht="34.5" customHeight="1" x14ac:dyDescent="0.3">
      <c r="A18" s="35">
        <v>62081</v>
      </c>
      <c r="B18" s="36"/>
      <c r="C18" s="37"/>
      <c r="D18" s="38"/>
      <c r="E18" s="39"/>
      <c r="F18" s="40"/>
      <c r="G18" s="40"/>
      <c r="H18" s="41"/>
      <c r="I18" s="42"/>
      <c r="J18" s="42"/>
      <c r="K18" s="43"/>
      <c r="L18" s="43"/>
      <c r="M18" s="43"/>
      <c r="N18" s="43"/>
      <c r="O18" s="43"/>
      <c r="P18" s="43"/>
      <c r="Q18" s="35">
        <v>62081</v>
      </c>
      <c r="R18" s="44"/>
      <c r="S18" s="45"/>
      <c r="T18" s="45"/>
      <c r="U18" s="46"/>
      <c r="V18" s="47"/>
      <c r="W18" s="48">
        <f>SUM(P12:P17)-SUM(U12:U17)</f>
        <v>-117034</v>
      </c>
    </row>
    <row r="19" spans="1:23" ht="52.5" customHeight="1" x14ac:dyDescent="0.3">
      <c r="A19" s="35">
        <v>62081</v>
      </c>
      <c r="B19" s="1" t="s">
        <v>69</v>
      </c>
      <c r="C19" s="2">
        <v>45362</v>
      </c>
      <c r="D19" s="3">
        <v>12</v>
      </c>
      <c r="E19" s="4">
        <v>231113</v>
      </c>
      <c r="F19" s="5">
        <v>0</v>
      </c>
      <c r="G19" s="5">
        <f>E19-F19</f>
        <v>231113</v>
      </c>
      <c r="H19" s="6">
        <f>ROUND(G19*18%,)</f>
        <v>41600</v>
      </c>
      <c r="I19" s="7">
        <f>G19+H19</f>
        <v>272713</v>
      </c>
      <c r="J19" s="7">
        <f>ROUND(G19*$J$6,)</f>
        <v>2311</v>
      </c>
      <c r="K19" s="8">
        <f>ROUND(G19*5%,)</f>
        <v>11556</v>
      </c>
      <c r="L19" s="8">
        <f>ROUND(G19*10%,)</f>
        <v>23111</v>
      </c>
      <c r="M19" s="8">
        <f>ROUND(G19*10%,)</f>
        <v>23111</v>
      </c>
      <c r="N19" s="94">
        <f>H19</f>
        <v>41600</v>
      </c>
      <c r="O19" s="8">
        <v>187036</v>
      </c>
      <c r="P19" s="8">
        <f>ROUND(I19-SUM(J19:O19),)</f>
        <v>-16012</v>
      </c>
      <c r="Q19" s="12"/>
      <c r="R19" s="9" t="s">
        <v>11</v>
      </c>
      <c r="S19" s="10">
        <v>50000</v>
      </c>
      <c r="T19" s="10">
        <f>S19*1%</f>
        <v>500</v>
      </c>
      <c r="U19" s="11">
        <f>S19-T19</f>
        <v>49500</v>
      </c>
      <c r="V19" s="13" t="s">
        <v>9</v>
      </c>
      <c r="W19" s="15"/>
    </row>
    <row r="20" spans="1:23" ht="52.5" customHeight="1" x14ac:dyDescent="0.3">
      <c r="A20" s="35">
        <v>62081</v>
      </c>
      <c r="B20" s="1" t="s">
        <v>21</v>
      </c>
      <c r="C20" s="2"/>
      <c r="D20" s="3">
        <v>12</v>
      </c>
      <c r="E20" s="4">
        <f>N19</f>
        <v>41600</v>
      </c>
      <c r="F20" s="5"/>
      <c r="G20" s="5"/>
      <c r="H20" s="6"/>
      <c r="I20" s="7"/>
      <c r="J20" s="7"/>
      <c r="K20" s="8"/>
      <c r="L20" s="8"/>
      <c r="M20" s="8"/>
      <c r="N20" s="8"/>
      <c r="O20" s="8"/>
      <c r="P20" s="94">
        <f>E20</f>
        <v>41600</v>
      </c>
      <c r="Q20" s="12"/>
      <c r="R20" s="9"/>
      <c r="S20" s="10"/>
      <c r="T20" s="10"/>
      <c r="U20" s="11">
        <v>59400</v>
      </c>
      <c r="V20" s="13" t="s">
        <v>32</v>
      </c>
      <c r="W20" s="15"/>
    </row>
    <row r="21" spans="1:23" ht="52.5" customHeight="1" x14ac:dyDescent="0.3">
      <c r="A21" s="35">
        <v>62081</v>
      </c>
      <c r="B21" s="1"/>
      <c r="C21" s="2"/>
      <c r="D21" s="3"/>
      <c r="E21" s="4"/>
      <c r="F21" s="5"/>
      <c r="G21" s="5"/>
      <c r="H21" s="6"/>
      <c r="I21" s="7"/>
      <c r="J21" s="7"/>
      <c r="K21" s="8"/>
      <c r="L21" s="8"/>
      <c r="M21" s="8"/>
      <c r="N21" s="8"/>
      <c r="O21" s="8"/>
      <c r="P21" s="94"/>
      <c r="Q21" s="12"/>
      <c r="R21" s="9"/>
      <c r="S21" s="10"/>
      <c r="T21" s="10"/>
      <c r="U21" s="11">
        <v>148500</v>
      </c>
      <c r="V21" s="13" t="s">
        <v>38</v>
      </c>
      <c r="W21" s="15"/>
    </row>
    <row r="22" spans="1:23" ht="34.5" customHeight="1" x14ac:dyDescent="0.3">
      <c r="A22" s="35">
        <v>62207</v>
      </c>
      <c r="B22" s="36"/>
      <c r="C22" s="37"/>
      <c r="D22" s="38"/>
      <c r="E22" s="39"/>
      <c r="F22" s="40"/>
      <c r="G22" s="40"/>
      <c r="H22" s="41"/>
      <c r="I22" s="42"/>
      <c r="J22" s="42"/>
      <c r="K22" s="43"/>
      <c r="L22" s="43"/>
      <c r="M22" s="43"/>
      <c r="N22" s="43"/>
      <c r="O22" s="43"/>
      <c r="P22" s="43"/>
      <c r="Q22" s="35">
        <v>62207</v>
      </c>
      <c r="R22" s="44"/>
      <c r="S22" s="45"/>
      <c r="T22" s="45"/>
      <c r="U22" s="46"/>
      <c r="V22" s="47"/>
      <c r="W22" s="48">
        <f>SUM(P19:P21)-SUM(U19:U21)</f>
        <v>-231812</v>
      </c>
    </row>
    <row r="23" spans="1:23" ht="52.5" customHeight="1" x14ac:dyDescent="0.3">
      <c r="A23" s="35">
        <v>62207</v>
      </c>
      <c r="B23" s="1" t="s">
        <v>68</v>
      </c>
      <c r="C23" s="2">
        <v>45373</v>
      </c>
      <c r="D23" s="3">
        <v>14</v>
      </c>
      <c r="E23" s="4">
        <v>1312904</v>
      </c>
      <c r="F23" s="5"/>
      <c r="G23" s="5">
        <f>E23-F23</f>
        <v>1312904</v>
      </c>
      <c r="H23" s="6">
        <f>ROUND(G23*18%,)</f>
        <v>236323</v>
      </c>
      <c r="I23" s="7">
        <f>G23+H23</f>
        <v>1549227</v>
      </c>
      <c r="J23" s="7">
        <f>ROUND(G23*$J$6,)</f>
        <v>13129</v>
      </c>
      <c r="K23" s="8">
        <f>ROUND(G23*5%,)</f>
        <v>65645</v>
      </c>
      <c r="L23" s="8">
        <f>ROUND(G23*10%,)</f>
        <v>131290</v>
      </c>
      <c r="M23" s="8">
        <f>ROUND(G23*10%,)</f>
        <v>131290</v>
      </c>
      <c r="N23" s="94">
        <v>236322.27</v>
      </c>
      <c r="O23" s="8"/>
      <c r="P23" s="8">
        <f>ROUND(I23-SUM(J23:O23),)</f>
        <v>971551</v>
      </c>
      <c r="Q23" s="12"/>
      <c r="R23" s="9" t="s">
        <v>16</v>
      </c>
      <c r="S23" s="10">
        <v>200000</v>
      </c>
      <c r="T23" s="10">
        <f>S23*1%</f>
        <v>2000</v>
      </c>
      <c r="U23" s="11">
        <f>S23-T23</f>
        <v>198000</v>
      </c>
      <c r="V23" s="13" t="s">
        <v>15</v>
      </c>
      <c r="W23" s="15"/>
    </row>
    <row r="24" spans="1:23" ht="52.5" customHeight="1" x14ac:dyDescent="0.3">
      <c r="A24" s="35">
        <v>62207</v>
      </c>
      <c r="B24" s="1" t="s">
        <v>21</v>
      </c>
      <c r="C24" s="2"/>
      <c r="D24" s="3">
        <v>14</v>
      </c>
      <c r="E24" s="4">
        <f>N23</f>
        <v>236322.27</v>
      </c>
      <c r="F24" s="5"/>
      <c r="G24" s="5"/>
      <c r="H24" s="6"/>
      <c r="I24" s="7"/>
      <c r="J24" s="7"/>
      <c r="K24" s="8"/>
      <c r="L24" s="8"/>
      <c r="M24" s="8"/>
      <c r="N24" s="8"/>
      <c r="O24" s="8"/>
      <c r="P24" s="94">
        <f>E24</f>
        <v>236322.27</v>
      </c>
      <c r="Q24" s="12"/>
      <c r="R24" s="9" t="s">
        <v>25</v>
      </c>
      <c r="S24" s="10">
        <v>350000</v>
      </c>
      <c r="T24" s="10">
        <f>S24-U24</f>
        <v>3500</v>
      </c>
      <c r="U24" s="11">
        <v>346500</v>
      </c>
      <c r="V24" s="13" t="s">
        <v>22</v>
      </c>
      <c r="W24" s="15"/>
    </row>
    <row r="25" spans="1:23" ht="52.5" customHeight="1" x14ac:dyDescent="0.3">
      <c r="A25" s="35">
        <v>62207</v>
      </c>
      <c r="B25" s="1"/>
      <c r="C25" s="2"/>
      <c r="D25" s="3"/>
      <c r="E25" s="4"/>
      <c r="F25" s="5"/>
      <c r="G25" s="5"/>
      <c r="H25" s="6"/>
      <c r="I25" s="7"/>
      <c r="J25" s="7"/>
      <c r="K25" s="8"/>
      <c r="L25" s="8"/>
      <c r="M25" s="8"/>
      <c r="N25" s="8"/>
      <c r="O25" s="8"/>
      <c r="P25" s="8"/>
      <c r="Q25" s="12"/>
      <c r="R25" s="9" t="s">
        <v>26</v>
      </c>
      <c r="S25" s="10">
        <v>600000</v>
      </c>
      <c r="T25" s="10"/>
      <c r="U25" s="11">
        <v>594000</v>
      </c>
      <c r="V25" s="13" t="s">
        <v>24</v>
      </c>
      <c r="W25" s="15"/>
    </row>
    <row r="26" spans="1:23" ht="52.5" customHeight="1" x14ac:dyDescent="0.3">
      <c r="A26" s="35">
        <v>62207</v>
      </c>
      <c r="B26" s="1"/>
      <c r="C26" s="2"/>
      <c r="D26" s="3"/>
      <c r="E26" s="4"/>
      <c r="F26" s="5"/>
      <c r="G26" s="5"/>
      <c r="H26" s="6"/>
      <c r="I26" s="7"/>
      <c r="J26" s="7"/>
      <c r="K26" s="8"/>
      <c r="L26" s="8"/>
      <c r="M26" s="8"/>
      <c r="N26" s="8"/>
      <c r="O26" s="8"/>
      <c r="P26" s="8"/>
      <c r="Q26" s="12"/>
      <c r="R26" s="9"/>
      <c r="S26" s="10"/>
      <c r="T26" s="10"/>
      <c r="U26" s="11">
        <v>59400</v>
      </c>
      <c r="V26" s="13" t="s">
        <v>27</v>
      </c>
      <c r="W26" s="15"/>
    </row>
    <row r="27" spans="1:23" ht="52.5" customHeight="1" x14ac:dyDescent="0.3">
      <c r="A27" s="35">
        <v>62207</v>
      </c>
      <c r="B27" s="1"/>
      <c r="C27" s="2"/>
      <c r="D27" s="3"/>
      <c r="E27" s="4"/>
      <c r="F27" s="5"/>
      <c r="G27" s="5"/>
      <c r="H27" s="6"/>
      <c r="I27" s="7"/>
      <c r="J27" s="7"/>
      <c r="K27" s="8"/>
      <c r="L27" s="8"/>
      <c r="M27" s="8"/>
      <c r="N27" s="8"/>
      <c r="O27" s="8"/>
      <c r="P27" s="8"/>
      <c r="Q27" s="12"/>
      <c r="R27" s="9"/>
      <c r="S27" s="10"/>
      <c r="T27" s="10"/>
      <c r="U27" s="11">
        <v>99000</v>
      </c>
      <c r="V27" s="13" t="s">
        <v>33</v>
      </c>
      <c r="W27" s="15"/>
    </row>
    <row r="28" spans="1:23" ht="52.5" customHeight="1" x14ac:dyDescent="0.3">
      <c r="A28" s="35">
        <v>62207</v>
      </c>
      <c r="B28" s="1"/>
      <c r="C28" s="2"/>
      <c r="D28" s="3"/>
      <c r="E28" s="4"/>
      <c r="F28" s="5"/>
      <c r="G28" s="5"/>
      <c r="H28" s="6"/>
      <c r="I28" s="7"/>
      <c r="J28" s="7"/>
      <c r="K28" s="8"/>
      <c r="L28" s="8"/>
      <c r="M28" s="8"/>
      <c r="N28" s="8"/>
      <c r="O28" s="8"/>
      <c r="P28" s="8"/>
      <c r="Q28" s="12"/>
      <c r="R28" s="9"/>
      <c r="S28" s="10"/>
      <c r="T28" s="10"/>
      <c r="U28" s="11">
        <v>49500</v>
      </c>
      <c r="V28" s="13" t="s">
        <v>40</v>
      </c>
      <c r="W28" s="15"/>
    </row>
    <row r="29" spans="1:23" ht="34.5" customHeight="1" x14ac:dyDescent="0.3">
      <c r="A29" s="35">
        <v>62805</v>
      </c>
      <c r="B29" s="36"/>
      <c r="C29" s="37"/>
      <c r="D29" s="38"/>
      <c r="E29" s="39"/>
      <c r="F29" s="40"/>
      <c r="G29" s="40"/>
      <c r="H29" s="41"/>
      <c r="I29" s="42"/>
      <c r="J29" s="42"/>
      <c r="K29" s="43"/>
      <c r="L29" s="43"/>
      <c r="M29" s="43"/>
      <c r="N29" s="43"/>
      <c r="O29" s="43"/>
      <c r="P29" s="43"/>
      <c r="Q29" s="35">
        <v>62805</v>
      </c>
      <c r="R29" s="44"/>
      <c r="S29" s="45"/>
      <c r="T29" s="45"/>
      <c r="U29" s="46"/>
      <c r="V29" s="47"/>
      <c r="W29" s="48">
        <f>SUM(P23:P28)-SUM(U23:U28)</f>
        <v>-138526.72999999998</v>
      </c>
    </row>
    <row r="30" spans="1:23" ht="52.5" customHeight="1" x14ac:dyDescent="0.3">
      <c r="A30" s="35">
        <v>62805</v>
      </c>
      <c r="B30" s="1" t="s">
        <v>67</v>
      </c>
      <c r="C30" s="2">
        <v>45362</v>
      </c>
      <c r="D30" s="3">
        <v>13</v>
      </c>
      <c r="E30" s="4">
        <v>62835</v>
      </c>
      <c r="F30" s="5">
        <v>19075</v>
      </c>
      <c r="G30" s="5">
        <f>E30-F30</f>
        <v>43760</v>
      </c>
      <c r="H30" s="6">
        <f>G30*18%</f>
        <v>7876.7999999999993</v>
      </c>
      <c r="I30" s="7">
        <f>G30+H30</f>
        <v>51636.800000000003</v>
      </c>
      <c r="J30" s="7">
        <f>G30*1%</f>
        <v>437.6</v>
      </c>
      <c r="K30" s="8">
        <f>G30*5%</f>
        <v>2188</v>
      </c>
      <c r="L30" s="8">
        <f>G30*10%</f>
        <v>4376</v>
      </c>
      <c r="M30" s="8">
        <f>G30*10%</f>
        <v>4376</v>
      </c>
      <c r="N30" s="94">
        <f>H30</f>
        <v>7876.7999999999993</v>
      </c>
      <c r="O30" s="8">
        <v>15035</v>
      </c>
      <c r="P30" s="8">
        <f>ROUND(I30-SUM(J30:O30),)</f>
        <v>17347</v>
      </c>
      <c r="Q30" s="12"/>
      <c r="R30" s="9"/>
      <c r="S30" s="10"/>
      <c r="T30" s="10"/>
      <c r="U30" s="11">
        <v>59400</v>
      </c>
      <c r="V30" s="13" t="s">
        <v>31</v>
      </c>
      <c r="W30" s="15"/>
    </row>
    <row r="31" spans="1:23" ht="52.5" customHeight="1" x14ac:dyDescent="0.3">
      <c r="A31" s="35">
        <v>62805</v>
      </c>
      <c r="B31" s="1" t="s">
        <v>21</v>
      </c>
      <c r="C31" s="2"/>
      <c r="D31" s="3">
        <v>13</v>
      </c>
      <c r="E31" s="4">
        <f>N30</f>
        <v>7876.7999999999993</v>
      </c>
      <c r="F31" s="5"/>
      <c r="G31" s="5"/>
      <c r="H31" s="6"/>
      <c r="I31" s="7"/>
      <c r="J31" s="7"/>
      <c r="K31" s="8"/>
      <c r="L31" s="8"/>
      <c r="M31" s="8"/>
      <c r="N31" s="8"/>
      <c r="O31" s="8"/>
      <c r="P31" s="94">
        <f>E31</f>
        <v>7876.7999999999993</v>
      </c>
      <c r="Q31" s="12"/>
      <c r="R31" s="9"/>
      <c r="S31" s="10"/>
      <c r="T31" s="10"/>
      <c r="U31" s="11"/>
      <c r="V31" s="13"/>
      <c r="W31" s="15"/>
    </row>
    <row r="32" spans="1:23" ht="34.5" customHeight="1" x14ac:dyDescent="0.3">
      <c r="A32" s="35">
        <v>62992</v>
      </c>
      <c r="B32" s="36"/>
      <c r="C32" s="37"/>
      <c r="D32" s="38"/>
      <c r="E32" s="39"/>
      <c r="F32" s="40"/>
      <c r="G32" s="40"/>
      <c r="H32" s="41"/>
      <c r="I32" s="42"/>
      <c r="J32" s="42"/>
      <c r="K32" s="43"/>
      <c r="L32" s="43"/>
      <c r="M32" s="43"/>
      <c r="N32" s="43"/>
      <c r="O32" s="43"/>
      <c r="P32" s="43"/>
      <c r="Q32" s="35"/>
      <c r="R32" s="44"/>
      <c r="S32" s="45"/>
      <c r="T32" s="45"/>
      <c r="U32" s="46"/>
      <c r="V32" s="47"/>
      <c r="W32" s="48">
        <f>SUM(P30:P31)-SUM(U30:U31)</f>
        <v>-34176.199999999997</v>
      </c>
    </row>
    <row r="33" spans="1:23" ht="52.5" customHeight="1" x14ac:dyDescent="0.3">
      <c r="A33" s="35">
        <v>62992</v>
      </c>
      <c r="B33" s="1" t="s">
        <v>66</v>
      </c>
      <c r="C33" s="2"/>
      <c r="D33" s="3"/>
      <c r="E33" s="4"/>
      <c r="F33" s="5"/>
      <c r="G33" s="5"/>
      <c r="H33" s="6"/>
      <c r="I33" s="7"/>
      <c r="J33" s="7"/>
      <c r="K33" s="8"/>
      <c r="L33" s="8"/>
      <c r="M33" s="8"/>
      <c r="N33" s="8"/>
      <c r="O33" s="8"/>
      <c r="P33" s="8"/>
      <c r="Q33" s="12"/>
      <c r="R33" s="9"/>
      <c r="S33" s="10"/>
      <c r="T33" s="10"/>
      <c r="U33" s="11"/>
      <c r="V33" s="13"/>
      <c r="W33" s="15"/>
    </row>
    <row r="34" spans="1:23" ht="52.5" customHeight="1" thickBot="1" x14ac:dyDescent="0.35">
      <c r="A34" s="35">
        <v>62992</v>
      </c>
      <c r="B34" s="51"/>
      <c r="C34" s="52"/>
      <c r="D34" s="52"/>
      <c r="E34" s="53"/>
      <c r="F34" s="53"/>
      <c r="G34" s="53"/>
      <c r="H34" s="54"/>
      <c r="I34" s="55"/>
      <c r="J34" s="55"/>
      <c r="K34" s="56"/>
      <c r="L34" s="56"/>
      <c r="M34" s="56"/>
      <c r="N34" s="56"/>
      <c r="O34" s="56"/>
      <c r="P34" s="56"/>
      <c r="Q34" s="50"/>
      <c r="R34" s="57"/>
      <c r="S34" s="58"/>
      <c r="T34" s="58"/>
      <c r="U34" s="59"/>
      <c r="V34" s="60"/>
      <c r="W34" s="61"/>
    </row>
    <row r="35" spans="1:23" ht="52.5" customHeight="1" x14ac:dyDescent="0.3">
      <c r="A35" s="62"/>
      <c r="B35" s="63"/>
      <c r="C35" s="63"/>
      <c r="D35" s="63"/>
      <c r="E35" s="63"/>
      <c r="F35" s="63"/>
      <c r="G35" s="63"/>
      <c r="H35" s="63"/>
      <c r="I35" s="63"/>
      <c r="J35" s="78"/>
      <c r="K35" s="65">
        <f t="shared" ref="K35:P35" si="0">SUM(K7:K34)</f>
        <v>123951</v>
      </c>
      <c r="L35" s="65">
        <f t="shared" si="0"/>
        <v>247901</v>
      </c>
      <c r="M35" s="65">
        <f t="shared" si="0"/>
        <v>247901</v>
      </c>
      <c r="N35" s="65">
        <f t="shared" si="0"/>
        <v>446222.07</v>
      </c>
      <c r="O35" s="65">
        <f t="shared" si="0"/>
        <v>492331</v>
      </c>
      <c r="P35" s="66">
        <f t="shared" si="0"/>
        <v>1788363.07</v>
      </c>
      <c r="Q35" s="65"/>
      <c r="R35" s="62" t="s">
        <v>3</v>
      </c>
      <c r="S35" s="65"/>
      <c r="T35" s="64"/>
      <c r="U35" s="67">
        <f>SUM(U6:U34)</f>
        <v>2708101</v>
      </c>
      <c r="V35" s="66"/>
      <c r="W35" s="66">
        <f>SUM(W6:W34)</f>
        <v>-919737.92999999993</v>
      </c>
    </row>
    <row r="36" spans="1:23" ht="52.5" customHeight="1" thickBot="1" x14ac:dyDescent="0.35">
      <c r="A36" s="68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70"/>
      <c r="Q36" s="71"/>
      <c r="R36" s="68" t="s">
        <v>4</v>
      </c>
      <c r="S36" s="69"/>
      <c r="T36" s="72"/>
      <c r="U36" s="73">
        <f>P35-U35</f>
        <v>-919737.92999999993</v>
      </c>
      <c r="V36" s="74"/>
      <c r="W36" s="75"/>
    </row>
    <row r="37" spans="1:23" ht="19.8" x14ac:dyDescent="0.3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19"/>
      <c r="R37" s="20"/>
      <c r="S37" s="20"/>
      <c r="T37" s="20"/>
      <c r="U37" s="20"/>
      <c r="V37" s="19"/>
      <c r="W37" s="76"/>
    </row>
    <row r="38" spans="1:23" ht="19.8" x14ac:dyDescent="0.3">
      <c r="A38" s="19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19"/>
      <c r="R38" s="20"/>
      <c r="S38" s="20"/>
      <c r="T38" s="20"/>
      <c r="U38" s="20"/>
      <c r="V38" s="19"/>
      <c r="W38" s="76"/>
    </row>
    <row r="39" spans="1:23" ht="20.399999999999999" thickBot="1" x14ac:dyDescent="0.3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19"/>
      <c r="R39" s="20"/>
      <c r="S39" s="20"/>
      <c r="T39" s="20"/>
      <c r="U39" s="20"/>
      <c r="V39" s="19"/>
      <c r="W39" s="76"/>
    </row>
    <row r="40" spans="1:23" ht="20.399999999999999" thickBot="1" x14ac:dyDescent="0.35">
      <c r="A40" s="19"/>
      <c r="B40" s="20"/>
      <c r="C40" s="20"/>
      <c r="D40" s="20"/>
      <c r="E40" s="20"/>
      <c r="F40" s="20"/>
      <c r="G40" s="20"/>
      <c r="H40" s="20"/>
      <c r="I40" s="108" t="s">
        <v>6</v>
      </c>
      <c r="J40" s="109"/>
      <c r="K40" s="109"/>
      <c r="L40" s="110"/>
      <c r="M40" s="20"/>
      <c r="N40" s="20"/>
      <c r="O40" s="20"/>
      <c r="P40" s="20"/>
      <c r="Q40" s="19"/>
      <c r="R40" s="20"/>
      <c r="S40" s="20"/>
      <c r="T40" s="20"/>
      <c r="U40" s="20"/>
      <c r="V40" s="19"/>
      <c r="W40" s="76"/>
    </row>
    <row r="41" spans="1:23" ht="20.399999999999999" thickBot="1" x14ac:dyDescent="0.35">
      <c r="A41" s="19"/>
      <c r="B41" s="20"/>
      <c r="C41" s="20"/>
      <c r="D41" s="20"/>
      <c r="E41" s="20"/>
      <c r="F41" s="20"/>
      <c r="G41" s="20"/>
      <c r="H41" s="20"/>
      <c r="I41" s="111">
        <v>45798</v>
      </c>
      <c r="J41" s="109"/>
      <c r="K41" s="109"/>
      <c r="L41" s="110"/>
      <c r="M41" s="20"/>
      <c r="N41" s="20"/>
      <c r="O41" s="20"/>
      <c r="P41" s="20"/>
      <c r="Q41" s="19"/>
      <c r="R41" s="20"/>
      <c r="S41" s="20"/>
      <c r="T41" s="20"/>
      <c r="U41" s="20"/>
      <c r="V41" s="19"/>
      <c r="W41" s="76"/>
    </row>
    <row r="42" spans="1:23" ht="19.8" x14ac:dyDescent="0.3">
      <c r="A42" s="19"/>
      <c r="B42" s="20"/>
      <c r="C42" s="20"/>
      <c r="D42" s="20"/>
      <c r="E42" s="20"/>
      <c r="F42" s="20"/>
      <c r="G42" s="20"/>
      <c r="H42" s="20"/>
      <c r="I42" s="112" t="s">
        <v>7</v>
      </c>
      <c r="J42" s="113"/>
      <c r="K42" s="112">
        <f>K35+L35+M35</f>
        <v>619753</v>
      </c>
      <c r="L42" s="114"/>
      <c r="M42" s="20"/>
      <c r="N42" s="20"/>
      <c r="O42" s="20"/>
      <c r="P42" s="20"/>
      <c r="Q42" s="19"/>
      <c r="R42" s="20"/>
      <c r="S42" s="20"/>
      <c r="T42" s="20"/>
      <c r="U42" s="20"/>
      <c r="V42" s="19"/>
      <c r="W42" s="76"/>
    </row>
    <row r="43" spans="1:23" ht="19.8" x14ac:dyDescent="0.3">
      <c r="A43" s="19"/>
      <c r="B43" s="20"/>
      <c r="C43" s="20"/>
      <c r="D43" s="20"/>
      <c r="E43" s="20"/>
      <c r="F43" s="20"/>
      <c r="G43" s="20"/>
      <c r="H43" s="20"/>
      <c r="I43" s="112" t="s">
        <v>34</v>
      </c>
      <c r="J43" s="113"/>
      <c r="K43" s="112">
        <f>O35</f>
        <v>492331</v>
      </c>
      <c r="L43" s="114"/>
      <c r="M43" s="20"/>
      <c r="N43" s="20"/>
      <c r="O43" s="20"/>
      <c r="P43" s="20"/>
      <c r="Q43" s="19"/>
      <c r="R43" s="20"/>
      <c r="S43" s="20"/>
      <c r="T43" s="20"/>
      <c r="U43" s="20"/>
      <c r="V43" s="19"/>
      <c r="W43" s="76"/>
    </row>
    <row r="44" spans="1:23" ht="19.8" x14ac:dyDescent="0.3">
      <c r="A44" s="19"/>
      <c r="B44" s="20"/>
      <c r="C44" s="20"/>
      <c r="D44" s="20"/>
      <c r="E44" s="20"/>
      <c r="F44" s="20"/>
      <c r="G44" s="20"/>
      <c r="H44" s="20"/>
      <c r="I44" s="115" t="s">
        <v>36</v>
      </c>
      <c r="J44" s="117"/>
      <c r="K44" s="118" t="s">
        <v>35</v>
      </c>
      <c r="L44" s="119"/>
      <c r="M44" s="20"/>
      <c r="N44" s="20"/>
      <c r="O44" s="20"/>
      <c r="P44" s="20"/>
      <c r="Q44" s="19"/>
      <c r="R44" s="20"/>
      <c r="S44" s="20"/>
      <c r="T44" s="20"/>
      <c r="U44" s="20"/>
      <c r="V44" s="19"/>
      <c r="W44" s="76"/>
    </row>
    <row r="45" spans="1:23" ht="19.8" x14ac:dyDescent="0.3">
      <c r="A45" s="19"/>
      <c r="B45" s="20"/>
      <c r="C45" s="20"/>
      <c r="D45" s="20"/>
      <c r="E45" s="20"/>
      <c r="F45" s="20"/>
      <c r="G45" s="20"/>
      <c r="H45" s="20"/>
      <c r="I45" s="115" t="s">
        <v>8</v>
      </c>
      <c r="J45" s="116"/>
      <c r="K45" s="115">
        <f>U36</f>
        <v>-919737.92999999993</v>
      </c>
      <c r="L45" s="117"/>
      <c r="M45" s="20"/>
      <c r="N45" s="20"/>
      <c r="O45" s="20"/>
      <c r="P45" s="20"/>
      <c r="Q45" s="19"/>
      <c r="R45" s="20"/>
      <c r="S45" s="20"/>
      <c r="T45" s="20"/>
      <c r="U45" s="20"/>
      <c r="V45" s="19"/>
      <c r="W45" s="76"/>
    </row>
    <row r="46" spans="1:23" ht="20.399999999999999" thickBot="1" x14ac:dyDescent="0.35">
      <c r="A46" s="19"/>
      <c r="B46" s="20"/>
      <c r="C46" s="20"/>
      <c r="D46" s="20"/>
      <c r="E46" s="20"/>
      <c r="F46" s="20"/>
      <c r="G46" s="20"/>
      <c r="H46" s="20"/>
      <c r="I46" s="105" t="s">
        <v>19</v>
      </c>
      <c r="J46" s="106"/>
      <c r="K46" s="105">
        <f>N35-P9-P13-P20-P24-P31</f>
        <v>1.8189894035458565E-11</v>
      </c>
      <c r="L46" s="107"/>
      <c r="M46" s="20"/>
      <c r="N46" s="20"/>
      <c r="O46" s="20"/>
      <c r="P46" s="20"/>
      <c r="Q46" s="19"/>
      <c r="R46" s="20"/>
      <c r="S46" s="20"/>
      <c r="T46" s="20"/>
      <c r="U46" s="20"/>
      <c r="V46" s="19"/>
      <c r="W46" s="76"/>
    </row>
    <row r="47" spans="1:23" ht="52.5" customHeight="1" x14ac:dyDescent="0.3">
      <c r="A47" s="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19"/>
      <c r="R47" s="20"/>
      <c r="S47" s="20"/>
      <c r="T47" s="20"/>
      <c r="U47" s="20"/>
      <c r="V47" s="19"/>
      <c r="W47" s="76"/>
    </row>
    <row r="48" spans="1:23" ht="52.5" customHeight="1" x14ac:dyDescent="0.3">
      <c r="A48" s="19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19"/>
      <c r="R48" s="20"/>
      <c r="S48" s="20"/>
      <c r="T48" s="20"/>
      <c r="U48" s="20"/>
      <c r="V48" s="19"/>
      <c r="W48" s="76"/>
    </row>
    <row r="49" spans="1:23" ht="52.5" customHeight="1" x14ac:dyDescent="0.3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19"/>
      <c r="R49" s="20"/>
      <c r="S49" s="20"/>
      <c r="T49" s="20"/>
      <c r="U49" s="20"/>
      <c r="V49" s="19"/>
      <c r="W49" s="76"/>
    </row>
    <row r="50" spans="1:23" ht="52.5" customHeight="1" x14ac:dyDescent="0.3">
      <c r="A50" s="19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19"/>
      <c r="R50" s="20"/>
      <c r="S50" s="20"/>
      <c r="T50" s="20"/>
      <c r="U50" s="20"/>
      <c r="V50" s="19"/>
      <c r="W50" s="76"/>
    </row>
    <row r="51" spans="1:23" ht="52.5" customHeight="1" x14ac:dyDescent="0.3">
      <c r="A51" s="19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19"/>
      <c r="R51" s="20"/>
      <c r="S51" s="20"/>
      <c r="T51" s="20"/>
      <c r="U51" s="20"/>
      <c r="V51" s="19"/>
      <c r="W51" s="76"/>
    </row>
    <row r="52" spans="1:23" ht="52.5" customHeight="1" x14ac:dyDescent="0.3">
      <c r="A52" s="19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19"/>
      <c r="R52" s="20"/>
      <c r="S52" s="20"/>
      <c r="T52" s="20"/>
      <c r="U52" s="20"/>
      <c r="V52" s="19"/>
      <c r="W52" s="76"/>
    </row>
    <row r="53" spans="1:23" ht="52.5" customHeight="1" x14ac:dyDescent="0.3">
      <c r="A53" s="19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19"/>
      <c r="R53" s="20"/>
      <c r="S53" s="20"/>
      <c r="T53" s="20"/>
      <c r="U53" s="20"/>
      <c r="V53" s="19"/>
      <c r="W53" s="76"/>
    </row>
    <row r="54" spans="1:23" ht="52.5" customHeight="1" x14ac:dyDescent="0.3">
      <c r="A54" s="19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19"/>
      <c r="R54" s="20"/>
      <c r="S54" s="20"/>
      <c r="T54" s="20"/>
      <c r="U54" s="20"/>
      <c r="V54" s="19"/>
      <c r="W54" s="76"/>
    </row>
    <row r="55" spans="1:23" ht="52.5" customHeight="1" x14ac:dyDescent="0.3">
      <c r="A55" s="19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19"/>
      <c r="R55" s="20"/>
      <c r="S55" s="20"/>
      <c r="T55" s="20"/>
      <c r="U55" s="20"/>
      <c r="V55" s="19"/>
      <c r="W55" s="76"/>
    </row>
    <row r="56" spans="1:23" ht="52.5" customHeight="1" x14ac:dyDescent="0.3">
      <c r="A56" s="19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19"/>
      <c r="R56" s="20"/>
      <c r="S56" s="20"/>
      <c r="T56" s="20"/>
      <c r="U56" s="20"/>
      <c r="V56" s="19"/>
      <c r="W56" s="76"/>
    </row>
    <row r="57" spans="1:23" ht="52.5" customHeight="1" x14ac:dyDescent="0.3">
      <c r="A57" s="19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19"/>
      <c r="R57" s="20"/>
      <c r="S57" s="20"/>
      <c r="T57" s="20"/>
      <c r="U57" s="20"/>
      <c r="V57" s="19"/>
      <c r="W57" s="76"/>
    </row>
    <row r="58" spans="1:23" ht="52.5" customHeight="1" x14ac:dyDescent="0.3">
      <c r="A58" s="19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19"/>
      <c r="R58" s="20"/>
      <c r="S58" s="20"/>
      <c r="T58" s="20"/>
      <c r="U58" s="20"/>
      <c r="V58" s="19"/>
      <c r="W58" s="76"/>
    </row>
    <row r="59" spans="1:23" ht="52.5" customHeight="1" x14ac:dyDescent="0.3">
      <c r="A59" s="19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19"/>
      <c r="R59" s="20"/>
      <c r="S59" s="20"/>
      <c r="T59" s="20"/>
      <c r="U59" s="20"/>
      <c r="V59" s="19"/>
      <c r="W59" s="76"/>
    </row>
    <row r="60" spans="1:23" ht="52.5" customHeight="1" x14ac:dyDescent="0.3">
      <c r="A60" s="19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19"/>
      <c r="R60" s="20"/>
      <c r="S60" s="20"/>
      <c r="T60" s="20"/>
      <c r="U60" s="20"/>
      <c r="V60" s="19"/>
      <c r="W60" s="76"/>
    </row>
    <row r="61" spans="1:23" ht="52.5" customHeight="1" x14ac:dyDescent="0.3">
      <c r="A61" s="19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19"/>
      <c r="R61" s="20"/>
      <c r="S61" s="20"/>
      <c r="T61" s="20"/>
      <c r="U61" s="20"/>
      <c r="V61" s="19"/>
      <c r="W61" s="76"/>
    </row>
    <row r="62" spans="1:23" ht="52.5" customHeight="1" x14ac:dyDescent="0.3">
      <c r="A62" s="19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19"/>
      <c r="R62" s="20"/>
      <c r="S62" s="20"/>
      <c r="T62" s="20"/>
      <c r="U62" s="20"/>
      <c r="V62" s="19"/>
      <c r="W62" s="76"/>
    </row>
    <row r="63" spans="1:23" ht="52.5" customHeight="1" x14ac:dyDescent="0.3">
      <c r="A63" s="19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19"/>
      <c r="R63" s="20"/>
      <c r="S63" s="20"/>
      <c r="T63" s="20"/>
      <c r="U63" s="20"/>
      <c r="V63" s="19"/>
      <c r="W63" s="76"/>
    </row>
    <row r="64" spans="1:23" ht="52.5" customHeight="1" x14ac:dyDescent="0.3">
      <c r="A64" s="19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19"/>
      <c r="R64" s="20"/>
      <c r="S64" s="20"/>
      <c r="T64" s="20"/>
      <c r="U64" s="20"/>
      <c r="V64" s="19"/>
      <c r="W64" s="76"/>
    </row>
    <row r="65" spans="1:23" ht="52.5" customHeight="1" x14ac:dyDescent="0.3">
      <c r="A65" s="19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19"/>
      <c r="R65" s="20"/>
      <c r="S65" s="20"/>
      <c r="T65" s="20"/>
      <c r="U65" s="20"/>
      <c r="V65" s="19"/>
      <c r="W65" s="76"/>
    </row>
    <row r="66" spans="1:23" ht="52.5" customHeight="1" x14ac:dyDescent="0.3">
      <c r="A66" s="19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19"/>
      <c r="R66" s="20"/>
      <c r="S66" s="20"/>
      <c r="T66" s="20"/>
      <c r="U66" s="20"/>
      <c r="V66" s="19"/>
      <c r="W66" s="76"/>
    </row>
    <row r="67" spans="1:23" ht="52.5" customHeight="1" x14ac:dyDescent="0.3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19"/>
      <c r="R67" s="20"/>
      <c r="S67" s="20"/>
      <c r="T67" s="20"/>
      <c r="U67" s="20"/>
      <c r="V67" s="19"/>
      <c r="W67" s="76"/>
    </row>
    <row r="68" spans="1:23" ht="52.5" customHeight="1" x14ac:dyDescent="0.3">
      <c r="A68" s="19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19"/>
      <c r="R68" s="20"/>
      <c r="S68" s="20"/>
      <c r="T68" s="20"/>
      <c r="U68" s="20"/>
      <c r="V68" s="19"/>
      <c r="W68" s="76"/>
    </row>
    <row r="69" spans="1:23" ht="52.5" customHeight="1" x14ac:dyDescent="0.3">
      <c r="A69" s="19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19"/>
      <c r="R69" s="20"/>
      <c r="S69" s="20"/>
      <c r="T69" s="20"/>
      <c r="U69" s="20"/>
      <c r="V69" s="19"/>
      <c r="W69" s="76"/>
    </row>
    <row r="70" spans="1:23" ht="52.5" customHeight="1" x14ac:dyDescent="0.3">
      <c r="A70" s="19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19"/>
      <c r="R70" s="20"/>
      <c r="S70" s="20"/>
      <c r="T70" s="20"/>
      <c r="U70" s="20"/>
      <c r="V70" s="19"/>
      <c r="W70" s="76"/>
    </row>
    <row r="71" spans="1:23" ht="52.5" customHeight="1" x14ac:dyDescent="0.3">
      <c r="A71" s="19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19"/>
      <c r="R71" s="20"/>
      <c r="S71" s="20"/>
      <c r="T71" s="20"/>
      <c r="U71" s="20"/>
      <c r="V71" s="19"/>
      <c r="W71" s="76"/>
    </row>
    <row r="72" spans="1:23" ht="52.5" customHeight="1" x14ac:dyDescent="0.3">
      <c r="A72" s="19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19"/>
      <c r="R72" s="20"/>
      <c r="S72" s="20"/>
      <c r="T72" s="20"/>
      <c r="U72" s="20"/>
      <c r="V72" s="19"/>
      <c r="W72" s="76"/>
    </row>
    <row r="73" spans="1:23" ht="52.5" customHeight="1" x14ac:dyDescent="0.3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19"/>
      <c r="R73" s="20"/>
      <c r="S73" s="20"/>
      <c r="T73" s="20"/>
      <c r="U73" s="20"/>
      <c r="V73" s="19"/>
      <c r="W73" s="76"/>
    </row>
    <row r="74" spans="1:23" ht="52.5" customHeight="1" x14ac:dyDescent="0.3">
      <c r="A74" s="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19"/>
      <c r="R74" s="20"/>
      <c r="S74" s="20"/>
      <c r="T74" s="20"/>
      <c r="U74" s="20"/>
      <c r="V74" s="19"/>
      <c r="W74" s="76"/>
    </row>
    <row r="75" spans="1:23" ht="52.5" customHeight="1" x14ac:dyDescent="0.3">
      <c r="A75" s="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19"/>
      <c r="R75" s="20"/>
      <c r="S75" s="20"/>
      <c r="T75" s="20"/>
      <c r="U75" s="20"/>
      <c r="V75" s="19"/>
      <c r="W75" s="76"/>
    </row>
    <row r="76" spans="1:23" ht="52.5" customHeight="1" x14ac:dyDescent="0.3">
      <c r="A76" s="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19"/>
      <c r="R76" s="20"/>
      <c r="S76" s="20"/>
      <c r="T76" s="20"/>
      <c r="U76" s="20"/>
      <c r="V76" s="19"/>
      <c r="W76" s="76"/>
    </row>
    <row r="77" spans="1:23" ht="52.5" customHeight="1" x14ac:dyDescent="0.3">
      <c r="A77" s="19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19"/>
      <c r="R77" s="20"/>
      <c r="S77" s="20"/>
      <c r="T77" s="20"/>
      <c r="U77" s="20"/>
      <c r="V77" s="19"/>
      <c r="W77" s="76"/>
    </row>
    <row r="78" spans="1:23" ht="52.5" customHeight="1" x14ac:dyDescent="0.3">
      <c r="A78" s="19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19"/>
      <c r="R78" s="20"/>
      <c r="S78" s="20"/>
      <c r="T78" s="20"/>
      <c r="U78" s="20"/>
      <c r="V78" s="19"/>
      <c r="W78" s="76"/>
    </row>
    <row r="79" spans="1:23" ht="52.5" customHeight="1" x14ac:dyDescent="0.3">
      <c r="A79" s="19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19"/>
      <c r="R79" s="20"/>
      <c r="S79" s="20"/>
      <c r="T79" s="20"/>
      <c r="U79" s="20"/>
      <c r="V79" s="19"/>
      <c r="W79" s="76"/>
    </row>
    <row r="80" spans="1:23" ht="52.5" customHeight="1" x14ac:dyDescent="0.3">
      <c r="A80" s="19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19"/>
      <c r="R80" s="20"/>
      <c r="S80" s="20"/>
      <c r="T80" s="20"/>
      <c r="U80" s="20"/>
      <c r="V80" s="19"/>
      <c r="W80" s="76"/>
    </row>
    <row r="81" spans="1:23" ht="52.5" customHeight="1" x14ac:dyDescent="0.3">
      <c r="A81" s="19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19"/>
      <c r="R81" s="20"/>
      <c r="S81" s="20"/>
      <c r="T81" s="20"/>
      <c r="U81" s="20"/>
      <c r="V81" s="19"/>
      <c r="W81" s="76"/>
    </row>
    <row r="82" spans="1:23" ht="52.5" customHeight="1" x14ac:dyDescent="0.3">
      <c r="A82" s="19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19"/>
      <c r="R82" s="20"/>
      <c r="S82" s="20"/>
      <c r="T82" s="20"/>
      <c r="U82" s="20"/>
      <c r="V82" s="19"/>
      <c r="W82" s="76"/>
    </row>
    <row r="83" spans="1:23" ht="52.5" customHeight="1" x14ac:dyDescent="0.3">
      <c r="A83" s="19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19"/>
      <c r="R83" s="20"/>
      <c r="S83" s="20"/>
      <c r="T83" s="20"/>
      <c r="U83" s="20"/>
      <c r="V83" s="19"/>
      <c r="W83" s="76"/>
    </row>
    <row r="84" spans="1:23" ht="52.5" customHeight="1" x14ac:dyDescent="0.3">
      <c r="A84" s="19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19"/>
      <c r="R84" s="20"/>
      <c r="S84" s="20"/>
      <c r="T84" s="20"/>
      <c r="U84" s="20"/>
      <c r="V84" s="19"/>
      <c r="W84" s="76"/>
    </row>
    <row r="85" spans="1:23" ht="52.5" customHeight="1" x14ac:dyDescent="0.3">
      <c r="A85" s="19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19"/>
      <c r="R85" s="20"/>
      <c r="S85" s="20"/>
      <c r="T85" s="20"/>
      <c r="U85" s="20"/>
      <c r="V85" s="19"/>
      <c r="W85" s="76"/>
    </row>
    <row r="86" spans="1:23" ht="52.5" customHeight="1" x14ac:dyDescent="0.3">
      <c r="A86" s="19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19"/>
      <c r="R86" s="20"/>
      <c r="S86" s="20"/>
      <c r="T86" s="20"/>
      <c r="U86" s="20"/>
      <c r="V86" s="19"/>
      <c r="W86" s="76"/>
    </row>
    <row r="87" spans="1:23" ht="52.5" customHeight="1" x14ac:dyDescent="0.3">
      <c r="A87" s="19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19"/>
      <c r="R87" s="20"/>
      <c r="S87" s="20"/>
      <c r="T87" s="20"/>
      <c r="U87" s="20"/>
      <c r="V87" s="19"/>
      <c r="W87" s="76"/>
    </row>
    <row r="88" spans="1:23" ht="52.5" customHeight="1" x14ac:dyDescent="0.3">
      <c r="A88" s="19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19"/>
      <c r="R88" s="20"/>
      <c r="S88" s="20"/>
      <c r="T88" s="20"/>
      <c r="U88" s="20"/>
      <c r="V88" s="19"/>
      <c r="W88" s="76"/>
    </row>
    <row r="89" spans="1:23" ht="52.5" customHeight="1" x14ac:dyDescent="0.3">
      <c r="A89" s="19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19"/>
      <c r="R89" s="20"/>
      <c r="S89" s="20"/>
      <c r="T89" s="20"/>
      <c r="U89" s="20"/>
      <c r="V89" s="19"/>
      <c r="W89" s="76"/>
    </row>
    <row r="90" spans="1:23" ht="52.5" customHeight="1" x14ac:dyDescent="0.3">
      <c r="A90" s="19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19"/>
      <c r="R90" s="20"/>
      <c r="S90" s="20"/>
      <c r="T90" s="20"/>
      <c r="U90" s="20"/>
      <c r="V90" s="19"/>
      <c r="W90" s="76"/>
    </row>
    <row r="91" spans="1:23" ht="52.5" customHeight="1" x14ac:dyDescent="0.3">
      <c r="A91" s="19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19"/>
      <c r="R91" s="20"/>
      <c r="S91" s="20"/>
      <c r="T91" s="20"/>
      <c r="U91" s="20"/>
      <c r="V91" s="19"/>
      <c r="W91" s="76"/>
    </row>
    <row r="92" spans="1:23" ht="52.5" customHeight="1" x14ac:dyDescent="0.3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19"/>
      <c r="R92" s="20"/>
      <c r="S92" s="20"/>
      <c r="T92" s="20"/>
      <c r="U92" s="20"/>
      <c r="V92" s="19"/>
      <c r="W92" s="76"/>
    </row>
    <row r="93" spans="1:23" ht="52.5" customHeight="1" x14ac:dyDescent="0.3">
      <c r="A93" s="19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19"/>
      <c r="R93" s="20"/>
      <c r="S93" s="20"/>
      <c r="T93" s="20"/>
      <c r="U93" s="20"/>
      <c r="V93" s="19"/>
      <c r="W93" s="76"/>
    </row>
    <row r="94" spans="1:23" ht="52.5" customHeight="1" x14ac:dyDescent="0.3">
      <c r="A94" s="19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19"/>
      <c r="R94" s="20"/>
      <c r="S94" s="20"/>
      <c r="T94" s="20"/>
      <c r="U94" s="20"/>
      <c r="V94" s="19"/>
      <c r="W94" s="76"/>
    </row>
    <row r="95" spans="1:23" ht="52.5" customHeight="1" x14ac:dyDescent="0.3">
      <c r="A95" s="19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19"/>
      <c r="R95" s="20"/>
      <c r="S95" s="20"/>
      <c r="T95" s="20"/>
      <c r="U95" s="20"/>
      <c r="V95" s="19"/>
      <c r="W95" s="76"/>
    </row>
    <row r="96" spans="1:23" ht="52.5" customHeight="1" x14ac:dyDescent="0.3">
      <c r="A96" s="19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19"/>
      <c r="R96" s="20"/>
      <c r="S96" s="20"/>
      <c r="T96" s="20"/>
      <c r="U96" s="20"/>
      <c r="V96" s="19"/>
      <c r="W96" s="76"/>
    </row>
    <row r="97" spans="1:23" ht="52.5" customHeight="1" x14ac:dyDescent="0.3">
      <c r="A97" s="19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19"/>
      <c r="R97" s="20"/>
      <c r="S97" s="20"/>
      <c r="T97" s="20"/>
      <c r="U97" s="20"/>
      <c r="V97" s="19"/>
      <c r="W97" s="76"/>
    </row>
    <row r="98" spans="1:23" ht="52.5" customHeight="1" x14ac:dyDescent="0.3">
      <c r="A98" s="19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19"/>
      <c r="R98" s="20"/>
      <c r="S98" s="20"/>
      <c r="T98" s="20"/>
      <c r="U98" s="20"/>
      <c r="V98" s="19"/>
      <c r="W98" s="76"/>
    </row>
    <row r="99" spans="1:23" ht="52.5" customHeight="1" x14ac:dyDescent="0.3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19"/>
      <c r="R99" s="20"/>
      <c r="S99" s="20"/>
      <c r="T99" s="20"/>
      <c r="U99" s="20"/>
      <c r="V99" s="19"/>
      <c r="W99" s="76"/>
    </row>
  </sheetData>
  <mergeCells count="12">
    <mergeCell ref="I46:J46"/>
    <mergeCell ref="K46:L46"/>
    <mergeCell ref="I40:L40"/>
    <mergeCell ref="I41:L41"/>
    <mergeCell ref="I42:J42"/>
    <mergeCell ref="K42:L42"/>
    <mergeCell ref="I45:J45"/>
    <mergeCell ref="K45:L45"/>
    <mergeCell ref="I43:J43"/>
    <mergeCell ref="K43:L43"/>
    <mergeCell ref="I44:J44"/>
    <mergeCell ref="K44:L44"/>
  </mergeCells>
  <pageMargins left="0.31496062992125984" right="0.11811023622047245" top="0.74803149606299213" bottom="0.74803149606299213" header="0.31496062992125984" footer="0.31496062992125984"/>
  <pageSetup scale="2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2025-05-07T06:33:45Z</cp:lastPrinted>
  <dcterms:created xsi:type="dcterms:W3CDTF">2022-06-10T14:11:52Z</dcterms:created>
  <dcterms:modified xsi:type="dcterms:W3CDTF">2025-05-30T09:49:59Z</dcterms:modified>
</cp:coreProperties>
</file>