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hri Mantai Mahate Construction\"/>
    </mc:Choice>
  </mc:AlternateContent>
  <xr:revisionPtr revIDLastSave="0" documentId="13_ncr:1_{037BF697-9B71-467B-8662-2FB668C1FA0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I10" i="1" s="1"/>
  <c r="P9" i="1"/>
  <c r="N30" i="1"/>
  <c r="L28" i="1"/>
  <c r="N28" i="1" s="1"/>
  <c r="L27" i="1"/>
  <c r="N27" i="1" s="1"/>
  <c r="L26" i="1"/>
  <c r="N26" i="1" s="1"/>
  <c r="E32" i="1"/>
  <c r="J10" i="1" l="1"/>
  <c r="P10" i="1" s="1"/>
  <c r="M10" i="1"/>
  <c r="L10" i="1"/>
  <c r="K10" i="1"/>
  <c r="N29" i="1"/>
  <c r="N31" i="1" s="1"/>
  <c r="T8" i="1" l="1"/>
  <c r="U8" i="1" l="1"/>
  <c r="G8" i="1" l="1"/>
  <c r="J8" i="1" s="1"/>
  <c r="H8" i="1" l="1"/>
  <c r="L8" i="1"/>
  <c r="L18" i="1" s="1"/>
  <c r="K8" i="1"/>
  <c r="M8" i="1"/>
  <c r="F18" i="1" l="1"/>
  <c r="O18" i="1"/>
  <c r="U16" i="1" l="1"/>
  <c r="N8" i="1" l="1"/>
  <c r="I8" i="1"/>
  <c r="P8" i="1" l="1"/>
  <c r="P16" i="1" s="1"/>
  <c r="M18" i="1" l="1"/>
  <c r="K18" i="1"/>
  <c r="J18" i="1"/>
  <c r="T26" i="1" l="1"/>
  <c r="I18" i="1"/>
  <c r="N18" i="1"/>
  <c r="H18" i="1"/>
  <c r="U18" i="1" l="1"/>
  <c r="T27" i="1" s="1"/>
</calcChain>
</file>

<file path=xl/sharedStrings.xml><?xml version="1.0" encoding="utf-8"?>
<sst xmlns="http://schemas.openxmlformats.org/spreadsheetml/2006/main" count="64" uniqueCount="60">
  <si>
    <t>Amount</t>
  </si>
  <si>
    <t>PAYMENT NOTE No.</t>
  </si>
  <si>
    <t>UTR</t>
  </si>
  <si>
    <t>TDS Amount @ 1% on BASIC AMOUNT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</si>
  <si>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</si>
  <si>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</si>
  <si>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</si>
  <si>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</si>
  <si>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</si>
  <si>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</si>
  <si>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</si>
  <si>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</si>
  <si>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</si>
  <si>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</si>
  <si>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</si>
  <si>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</si>
  <si>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</si>
  <si>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</si>
  <si>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</si>
  <si>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</si>
  <si>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</si>
  <si>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</si>
  <si>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</si>
  <si>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</si>
  <si>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</si>
  <si>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</si>
  <si>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</si>
  <si>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Bibipur Jalabad Village Pipeline laying work</t>
  </si>
  <si>
    <t>Shri Mantai Mahate Construction</t>
  </si>
  <si>
    <t>14-08-2023 NEFT/AXISP00415803579/RIUP23/1532/SHRI MANTAI MAH ₹ 99,000.00</t>
  </si>
  <si>
    <t>RIUP22/1532</t>
  </si>
  <si>
    <t>25-10-2023 NEFT/AXISP00436928374/RIUP23/2863/SHRI MANTAI MAHATE/INDB0000042 49351.00</t>
  </si>
  <si>
    <t>RIUP23/2863</t>
  </si>
  <si>
    <t>GST Release note</t>
  </si>
  <si>
    <t>18-12-2023 NEFT/AXISP00453885476/RIUP23/3776/SHRI MANTAIMAHATE/INDB0000042 39295.00</t>
  </si>
  <si>
    <t>RIUP23/3776</t>
  </si>
  <si>
    <t xml:space="preserve">Hold Amount </t>
  </si>
  <si>
    <t>Advance / Surplus</t>
  </si>
  <si>
    <t>Updated On 29-01-2024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</si>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</sst>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5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4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0" xfId="1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15" fontId="7" fillId="2" borderId="18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4" fontId="7" fillId="2" borderId="17" xfId="1" applyNumberFormat="1" applyFont="1" applyFill="1" applyBorder="1" applyAlignment="1">
      <alignment vertical="center"/>
    </xf>
    <xf numFmtId="164" fontId="7" fillId="2" borderId="29" xfId="1" applyNumberFormat="1" applyFont="1" applyFill="1" applyBorder="1" applyAlignment="1">
      <alignment vertical="center"/>
    </xf>
    <xf numFmtId="164" fontId="7" fillId="2" borderId="9" xfId="1" applyNumberFormat="1" applyFont="1" applyFill="1" applyBorder="1" applyAlignment="1">
      <alignment vertical="center"/>
    </xf>
    <xf numFmtId="164" fontId="7" fillId="2" borderId="11" xfId="1" applyNumberFormat="1" applyFont="1" applyFill="1" applyBorder="1" applyAlignment="1">
      <alignment vertical="center"/>
    </xf>
    <xf numFmtId="164" fontId="7" fillId="2" borderId="24" xfId="1" applyNumberFormat="1" applyFont="1" applyFill="1" applyBorder="1" applyAlignment="1">
      <alignment vertical="center"/>
    </xf>
    <xf numFmtId="164" fontId="7" fillId="2" borderId="13" xfId="1" applyNumberFormat="1" applyFont="1" applyFill="1" applyBorder="1" applyAlignment="1">
      <alignment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164" fontId="7" fillId="2" borderId="27" xfId="1" applyNumberFormat="1" applyFont="1" applyFill="1" applyBorder="1" applyAlignment="1">
      <alignment vertical="center"/>
    </xf>
    <xf numFmtId="164" fontId="7" fillId="2" borderId="6" xfId="1" applyNumberFormat="1" applyFont="1" applyFill="1" applyBorder="1" applyAlignment="1">
      <alignment vertical="center"/>
    </xf>
    <xf numFmtId="164" fontId="8" fillId="2" borderId="6" xfId="1" applyNumberFormat="1" applyFont="1" applyFill="1" applyBorder="1" applyAlignment="1">
      <alignment vertical="center"/>
    </xf>
    <xf numFmtId="164" fontId="7" fillId="2" borderId="10" xfId="1" applyNumberFormat="1" applyFont="1" applyFill="1" applyBorder="1" applyAlignment="1">
      <alignment vertical="center"/>
    </xf>
    <xf numFmtId="9" fontId="7" fillId="2" borderId="6" xfId="1" applyNumberFormat="1" applyFont="1" applyFill="1" applyBorder="1" applyAlignment="1">
      <alignment vertical="center"/>
    </xf>
    <xf numFmtId="164" fontId="7" fillId="2" borderId="8" xfId="1" applyNumberFormat="1" applyFont="1" applyFill="1" applyBorder="1" applyAlignment="1">
      <alignment vertical="center"/>
    </xf>
    <xf numFmtId="164" fontId="7" fillId="2" borderId="25" xfId="1" applyNumberFormat="1" applyFont="1" applyFill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164" fontId="7" fillId="2" borderId="26" xfId="1" applyNumberFormat="1" applyFont="1" applyFill="1" applyBorder="1" applyAlignment="1">
      <alignment vertical="center"/>
    </xf>
    <xf numFmtId="164" fontId="7" fillId="2" borderId="15" xfId="1" applyNumberFormat="1" applyFont="1" applyFill="1" applyBorder="1" applyAlignment="1">
      <alignment vertical="center"/>
    </xf>
    <xf numFmtId="164" fontId="8" fillId="2" borderId="9" xfId="1" applyNumberFormat="1" applyFont="1" applyFill="1" applyBorder="1" applyAlignment="1">
      <alignment vertical="center"/>
    </xf>
    <xf numFmtId="15" fontId="3" fillId="2" borderId="20" xfId="0" applyNumberFormat="1" applyFont="1" applyFill="1" applyBorder="1" applyAlignment="1">
      <alignment horizontal="center" vertical="center"/>
    </xf>
    <xf numFmtId="164" fontId="7" fillId="2" borderId="31" xfId="1" applyNumberFormat="1" applyFont="1" applyFill="1" applyBorder="1" applyAlignment="1">
      <alignment vertical="center"/>
    </xf>
    <xf numFmtId="164" fontId="7" fillId="2" borderId="33" xfId="1" applyNumberFormat="1" applyFont="1" applyFill="1" applyBorder="1" applyAlignment="1">
      <alignment vertical="center"/>
    </xf>
    <xf numFmtId="164" fontId="7" fillId="2" borderId="34" xfId="1" applyNumberFormat="1" applyFont="1" applyFill="1" applyBorder="1" applyAlignment="1">
      <alignment vertical="center"/>
    </xf>
    <xf numFmtId="164" fontId="7" fillId="2" borderId="35" xfId="1" applyNumberFormat="1" applyFont="1" applyFill="1" applyBorder="1" applyAlignment="1">
      <alignment vertical="center"/>
    </xf>
    <xf numFmtId="15" fontId="3" fillId="2" borderId="36" xfId="0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vertical="center"/>
    </xf>
    <xf numFmtId="0" fontId="0" fillId="2" borderId="13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164" fontId="0" fillId="2" borderId="13" xfId="1" applyNumberFormat="1" applyFont="1" applyFill="1" applyBorder="1" applyAlignment="1">
      <alignment horizontal="center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164" fontId="3" fillId="3" borderId="18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4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164" fontId="7" fillId="3" borderId="10" xfId="1" applyNumberFormat="1" applyFont="1" applyFill="1" applyBorder="1" applyAlignment="1">
      <alignment vertical="center"/>
    </xf>
    <xf numFmtId="164" fontId="7" fillId="3" borderId="6" xfId="1" applyNumberFormat="1" applyFont="1" applyFill="1" applyBorder="1" applyAlignment="1">
      <alignment vertical="center"/>
    </xf>
    <xf numFmtId="9" fontId="7" fillId="3" borderId="6" xfId="1" applyNumberFormat="1" applyFont="1" applyFill="1" applyBorder="1" applyAlignment="1">
      <alignment vertical="center"/>
    </xf>
    <xf numFmtId="164" fontId="7" fillId="3" borderId="8" xfId="1" applyNumberFormat="1" applyFont="1" applyFill="1" applyBorder="1" applyAlignment="1">
      <alignment vertical="center"/>
    </xf>
    <xf numFmtId="164" fontId="7" fillId="3" borderId="24" xfId="1" applyNumberFormat="1" applyFont="1" applyFill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8" fillId="4" borderId="0" xfId="0" applyFont="1" applyFill="1" applyAlignment="1">
      <alignment horizontal="center" vertical="center" wrapText="1"/>
    </xf>
    <xf numFmtId="0" fontId="12" fillId="0" borderId="0" xfId="0" applyFont="1"/>
    <xf numFmtId="164" fontId="13" fillId="2" borderId="7" xfId="1" applyNumberFormat="1" applyFont="1" applyFill="1" applyBorder="1" applyAlignment="1">
      <alignment horizontal="center" vertical="center"/>
    </xf>
    <xf numFmtId="164" fontId="13" fillId="2" borderId="17" xfId="1" applyNumberFormat="1" applyFont="1" applyFill="1" applyBorder="1" applyAlignment="1">
      <alignment horizontal="center" vertical="center"/>
    </xf>
    <xf numFmtId="164" fontId="13" fillId="2" borderId="21" xfId="1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9" fillId="2" borderId="32" xfId="0" applyFont="1" applyFill="1" applyBorder="1" applyAlignment="1">
      <alignment horizontal="right" vertical="center"/>
    </xf>
    <xf numFmtId="0" fontId="9" fillId="2" borderId="37" xfId="0" applyFont="1" applyFill="1" applyBorder="1" applyAlignment="1">
      <alignment horizontal="right" vertical="center"/>
    </xf>
    <xf numFmtId="164" fontId="13" fillId="2" borderId="3" xfId="1" applyNumberFormat="1" applyFont="1" applyFill="1" applyBorder="1" applyAlignment="1">
      <alignment horizontal="center" vertical="center"/>
    </xf>
    <xf numFmtId="164" fontId="13" fillId="2" borderId="4" xfId="1" applyNumberFormat="1" applyFont="1" applyFill="1" applyBorder="1" applyAlignment="1">
      <alignment horizontal="center" vertical="center"/>
    </xf>
    <xf numFmtId="164" fontId="13" fillId="2" borderId="23" xfId="1" applyNumberFormat="1" applyFont="1" applyFill="1" applyBorder="1" applyAlignment="1">
      <alignment horizontal="center" vertical="center"/>
    </xf>
    <xf numFmtId="164" fontId="13" fillId="2" borderId="12" xfId="1" applyNumberFormat="1" applyFont="1" applyFill="1" applyBorder="1" applyAlignment="1">
      <alignment horizontal="center" vertical="center"/>
    </xf>
    <xf numFmtId="164" fontId="13" fillId="2" borderId="29" xfId="1" applyNumberFormat="1" applyFont="1" applyFill="1" applyBorder="1" applyAlignment="1">
      <alignment horizontal="center" vertical="center"/>
    </xf>
    <xf numFmtId="164" fontId="13" fillId="2" borderId="24" xfId="1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vertical="center"/>
    </xf>
    <xf numFmtId="14" fontId="6" fillId="2" borderId="38" xfId="0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43" fontId="14" fillId="2" borderId="38" xfId="1" applyFont="1" applyFill="1" applyBorder="1" applyAlignment="1">
      <alignment horizontal="center" vertical="center"/>
    </xf>
    <xf numFmtId="43" fontId="6" fillId="2" borderId="38" xfId="1" applyFont="1" applyFill="1" applyBorder="1" applyAlignment="1">
      <alignment horizontal="center" vertical="center"/>
    </xf>
    <xf numFmtId="0" fontId="6" fillId="0" borderId="0" xfId="0" applyFont="1"/>
    <xf numFmtId="164" fontId="15" fillId="2" borderId="1" xfId="2" applyFont="1" applyFill="1" applyBorder="1" applyAlignment="1">
      <alignment vertical="center"/>
    </xf>
    <xf numFmtId="164" fontId="15" fillId="2" borderId="2" xfId="2" applyFont="1" applyFill="1" applyBorder="1" applyAlignment="1">
      <alignment vertical="center"/>
    </xf>
    <xf numFmtId="0" fontId="16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A90F7275-250F-4B95-A0FC-184E9603B1D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workbookViewId="0">
      <selection activeCell="D2" sqref="D2"/>
    </sheetView>
  </sheetViews>
  <sheetFormatPr defaultColWidth="9" defaultRowHeight="14.4" x14ac:dyDescent="0.3"/>
  <cols>
    <col min="1" max="1" width="9" style="5"/>
    <col min="2" max="2" width="30" style="5" customWidth="1"/>
    <col min="3" max="3" width="13.5546875" style="5" bestFit="1" customWidth="1"/>
    <col min="4" max="4" width="6.21875" style="5" customWidth="1"/>
    <col min="5" max="5" width="14.21875" style="5" bestFit="1" customWidth="1"/>
    <col min="6" max="6" width="13.21875" style="5" customWidth="1"/>
    <col min="7" max="7" width="15.5546875" style="5" bestFit="1" customWidth="1"/>
    <col min="8" max="8" width="14.77734375" style="22" customWidth="1"/>
    <col min="9" max="9" width="16.5546875" style="22" customWidth="1"/>
    <col min="10" max="10" width="11.44140625" style="5" bestFit="1" customWidth="1"/>
    <col min="11" max="11" width="13.21875" style="5" bestFit="1" customWidth="1"/>
    <col min="12" max="12" width="12.77734375" style="5" bestFit="1" customWidth="1"/>
    <col min="13" max="13" width="12.77734375" style="5" customWidth="1"/>
    <col min="14" max="15" width="14.77734375" style="5" customWidth="1"/>
    <col min="16" max="16" width="16.21875" style="5" bestFit="1" customWidth="1"/>
    <col min="17" max="17" width="7.21875" style="5" customWidth="1"/>
    <col min="18" max="18" width="21.77734375" style="5" bestFit="1" customWidth="1"/>
    <col min="19" max="19" width="13" style="5" hidden="1" customWidth="1"/>
    <col min="20" max="20" width="14.5546875" style="5" hidden="1" customWidth="1"/>
    <col min="21" max="21" width="18.77734375" style="5" bestFit="1" customWidth="1"/>
    <col min="22" max="22" width="72.44140625" style="5" bestFit="1" customWidth="1"/>
    <col min="23" max="16384" width="9" style="5"/>
  </cols>
  <sheetData>
    <row r="1" spans="1:22" ht="20.399999999999999" thickBot="1" x14ac:dyDescent="0.35">
      <c r="A1" s="101" t="s">
        <v>54</v>
      </c>
      <c r="B1" s="8" t="s">
        <v>28</v>
      </c>
      <c r="E1" s="6"/>
      <c r="F1" s="6"/>
      <c r="G1" s="6"/>
      <c r="H1" s="7"/>
      <c r="I1" s="7"/>
    </row>
    <row r="2" spans="1:22" ht="20.399999999999999" thickBot="1" x14ac:dyDescent="0.35">
      <c r="A2" s="101" t="s">
        <v>55</v>
      </c>
      <c r="B2" s="102" t="s">
        <v>56</v>
      </c>
      <c r="C2" s="8"/>
      <c r="D2" s="8"/>
      <c r="H2" s="25" t="s">
        <v>4</v>
      </c>
      <c r="I2" s="9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2" ht="20.399999999999999" thickBot="1" x14ac:dyDescent="0.35">
      <c r="A3" s="101" t="s">
        <v>57</v>
      </c>
      <c r="B3" s="103" t="s">
        <v>58</v>
      </c>
      <c r="C3" s="8"/>
      <c r="D3" s="8"/>
      <c r="H3" s="25"/>
      <c r="I3" s="9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2" ht="15" thickBot="1" x14ac:dyDescent="0.35">
      <c r="A4" s="101" t="s">
        <v>59</v>
      </c>
      <c r="B4" s="104" t="s">
        <v>58</v>
      </c>
      <c r="C4" s="11"/>
      <c r="D4" s="11"/>
      <c r="E4" s="11"/>
      <c r="F4" s="10"/>
      <c r="G4" s="10"/>
      <c r="H4" s="12"/>
      <c r="I4" s="12"/>
      <c r="J4" s="10"/>
      <c r="K4" s="10"/>
      <c r="L4" s="10"/>
      <c r="M4" s="10"/>
      <c r="R4" s="10"/>
      <c r="S4" s="13"/>
      <c r="T4" s="13"/>
      <c r="U4" s="13"/>
      <c r="V4" s="13"/>
    </row>
    <row r="5" spans="1:22" ht="61.5" customHeight="1" thickBot="1" x14ac:dyDescent="0.35">
      <c r="A5" s="96" t="s">
        <v>42</v>
      </c>
      <c r="B5" s="95" t="s">
        <v>43</v>
      </c>
      <c r="C5" s="97" t="s">
        <v>44</v>
      </c>
      <c r="D5" s="98" t="s">
        <v>45</v>
      </c>
      <c r="E5" s="95" t="s">
        <v>46</v>
      </c>
      <c r="F5" s="95" t="s">
        <v>47</v>
      </c>
      <c r="G5" s="98" t="s">
        <v>48</v>
      </c>
      <c r="H5" s="99" t="s">
        <v>49</v>
      </c>
      <c r="I5" s="100" t="s">
        <v>0</v>
      </c>
      <c r="J5" s="95" t="s">
        <v>50</v>
      </c>
      <c r="K5" s="95" t="s">
        <v>51</v>
      </c>
      <c r="L5" s="95" t="s">
        <v>52</v>
      </c>
      <c r="M5" s="95" t="s">
        <v>53</v>
      </c>
      <c r="N5" s="95" t="s">
        <v>41</v>
      </c>
      <c r="O5" s="4" t="s">
        <v>8</v>
      </c>
      <c r="P5" s="95" t="s">
        <v>40</v>
      </c>
      <c r="Q5" s="2"/>
      <c r="R5" s="1" t="s">
        <v>1</v>
      </c>
      <c r="S5" s="1" t="s">
        <v>0</v>
      </c>
      <c r="T5" s="1" t="s">
        <v>3</v>
      </c>
      <c r="U5" s="95" t="s">
        <v>39</v>
      </c>
      <c r="V5" s="95" t="s">
        <v>2</v>
      </c>
    </row>
    <row r="6" spans="1:22" ht="16.2" x14ac:dyDescent="0.3">
      <c r="B6" s="14"/>
      <c r="C6" s="15"/>
      <c r="D6" s="15"/>
      <c r="E6" s="26"/>
      <c r="F6" s="24"/>
      <c r="G6" s="23"/>
      <c r="H6" s="17"/>
      <c r="I6" s="21"/>
      <c r="J6" s="18">
        <v>0.01</v>
      </c>
      <c r="K6" s="19">
        <v>0.05</v>
      </c>
      <c r="L6" s="19">
        <v>0.1</v>
      </c>
      <c r="M6" s="19">
        <v>0.1</v>
      </c>
      <c r="N6" s="20"/>
      <c r="O6" s="20"/>
      <c r="P6" s="20"/>
      <c r="Q6" s="2"/>
      <c r="R6" s="41"/>
      <c r="S6" s="39"/>
      <c r="T6" s="42">
        <v>0.01</v>
      </c>
      <c r="U6" s="43"/>
      <c r="V6" s="34"/>
    </row>
    <row r="7" spans="1:22" s="65" customFormat="1" ht="16.8" x14ac:dyDescent="0.3">
      <c r="B7" s="66"/>
      <c r="C7" s="67"/>
      <c r="D7" s="68"/>
      <c r="E7" s="69"/>
      <c r="F7" s="69"/>
      <c r="G7" s="70"/>
      <c r="H7" s="71"/>
      <c r="I7" s="68"/>
      <c r="J7" s="72"/>
      <c r="K7" s="73"/>
      <c r="L7" s="73"/>
      <c r="M7" s="73"/>
      <c r="N7" s="74"/>
      <c r="O7" s="74"/>
      <c r="P7" s="74"/>
      <c r="Q7" s="81">
        <v>55713</v>
      </c>
      <c r="R7" s="75"/>
      <c r="S7" s="76"/>
      <c r="T7" s="77"/>
      <c r="U7" s="78"/>
      <c r="V7" s="79"/>
    </row>
    <row r="8" spans="1:22" ht="28.95" customHeight="1" x14ac:dyDescent="0.3">
      <c r="A8" s="5">
        <v>58753</v>
      </c>
      <c r="B8" s="27" t="s">
        <v>27</v>
      </c>
      <c r="C8" s="28">
        <v>45215</v>
      </c>
      <c r="D8" s="29">
        <v>2</v>
      </c>
      <c r="E8" s="30">
        <v>344403</v>
      </c>
      <c r="F8" s="31">
        <v>126098</v>
      </c>
      <c r="G8" s="31">
        <f>ROUND(E8-F8,)</f>
        <v>218305</v>
      </c>
      <c r="H8" s="32">
        <f>ROUND(G8*18%,)</f>
        <v>39295</v>
      </c>
      <c r="I8" s="33">
        <f>G8+H8</f>
        <v>257600</v>
      </c>
      <c r="J8" s="33">
        <f>ROUND(G8*$J$6,)</f>
        <v>2183</v>
      </c>
      <c r="K8" s="34">
        <f>ROUND(G8*5%,)</f>
        <v>10915</v>
      </c>
      <c r="L8" s="34">
        <f t="shared" ref="L8" si="0">ROUND(G8*10%,)</f>
        <v>21831</v>
      </c>
      <c r="M8" s="34">
        <f>ROUND(G8*10%,)</f>
        <v>21831</v>
      </c>
      <c r="N8" s="34">
        <f>H8</f>
        <v>39295</v>
      </c>
      <c r="O8" s="34">
        <v>13195</v>
      </c>
      <c r="P8" s="34">
        <f>ROUND(I8-SUM(J8:O8),)</f>
        <v>148350</v>
      </c>
      <c r="Q8" s="2"/>
      <c r="R8" s="44" t="s">
        <v>30</v>
      </c>
      <c r="S8" s="39">
        <v>100000</v>
      </c>
      <c r="T8" s="39">
        <f>S8*T6</f>
        <v>1000</v>
      </c>
      <c r="U8" s="43">
        <f t="shared" ref="U8" si="1">S8-T8</f>
        <v>99000</v>
      </c>
      <c r="V8" s="45" t="s">
        <v>29</v>
      </c>
    </row>
    <row r="9" spans="1:22" ht="28.95" customHeight="1" x14ac:dyDescent="0.3">
      <c r="A9" s="5">
        <v>58753</v>
      </c>
      <c r="B9" s="27" t="s">
        <v>33</v>
      </c>
      <c r="C9" s="28">
        <v>45215</v>
      </c>
      <c r="D9" s="29">
        <v>2</v>
      </c>
      <c r="E9" s="30">
        <v>39295</v>
      </c>
      <c r="F9" s="31">
        <v>0</v>
      </c>
      <c r="G9" s="31">
        <v>0</v>
      </c>
      <c r="H9" s="32">
        <v>0</v>
      </c>
      <c r="I9" s="33">
        <v>0</v>
      </c>
      <c r="J9" s="33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f>E9</f>
        <v>39295</v>
      </c>
      <c r="Q9" s="2"/>
      <c r="R9" s="44" t="s">
        <v>32</v>
      </c>
      <c r="S9" s="39">
        <v>49351</v>
      </c>
      <c r="T9" s="39"/>
      <c r="U9" s="43">
        <v>49351</v>
      </c>
      <c r="V9" s="45" t="s">
        <v>31</v>
      </c>
    </row>
    <row r="10" spans="1:22" ht="28.95" customHeight="1" x14ac:dyDescent="0.2">
      <c r="A10" s="5">
        <v>58753</v>
      </c>
      <c r="B10" s="27" t="s">
        <v>27</v>
      </c>
      <c r="C10" s="28">
        <v>45271</v>
      </c>
      <c r="D10" s="29">
        <v>3</v>
      </c>
      <c r="E10" s="30">
        <v>110550</v>
      </c>
      <c r="F10" s="31">
        <v>98176</v>
      </c>
      <c r="G10" s="31">
        <f>E10-F10</f>
        <v>12374</v>
      </c>
      <c r="H10" s="32">
        <v>0</v>
      </c>
      <c r="I10" s="33">
        <f>G10-H10</f>
        <v>12374</v>
      </c>
      <c r="J10" s="33">
        <f>I10*1%</f>
        <v>123.74000000000001</v>
      </c>
      <c r="K10" s="34">
        <f>I10*5%</f>
        <v>618.70000000000005</v>
      </c>
      <c r="L10" s="34">
        <f>I10*10%</f>
        <v>1237.4000000000001</v>
      </c>
      <c r="M10" s="34">
        <f>I10*10%</f>
        <v>1237.4000000000001</v>
      </c>
      <c r="N10" s="34">
        <v>0</v>
      </c>
      <c r="O10" s="34">
        <v>2227</v>
      </c>
      <c r="P10" s="34">
        <f>I10-J10-K10-L10-M10</f>
        <v>9156.76</v>
      </c>
      <c r="Q10" s="2"/>
      <c r="R10" s="44" t="s">
        <v>35</v>
      </c>
      <c r="S10" s="39"/>
      <c r="T10" s="39"/>
      <c r="U10" s="43">
        <v>39295</v>
      </c>
      <c r="V10" s="82" t="s">
        <v>34</v>
      </c>
    </row>
    <row r="11" spans="1:22" ht="16.2" x14ac:dyDescent="0.3">
      <c r="B11" s="55"/>
      <c r="C11" s="50"/>
      <c r="D11" s="29"/>
      <c r="E11" s="30"/>
      <c r="F11" s="31"/>
      <c r="G11" s="31"/>
      <c r="H11" s="32"/>
      <c r="I11" s="33"/>
      <c r="J11" s="33"/>
      <c r="K11" s="34"/>
      <c r="L11" s="34"/>
      <c r="M11" s="34"/>
      <c r="N11" s="34"/>
      <c r="O11" s="34"/>
      <c r="P11" s="34"/>
      <c r="Q11" s="3"/>
      <c r="R11" s="52"/>
      <c r="S11" s="53"/>
      <c r="T11" s="53"/>
      <c r="U11" s="54"/>
      <c r="V11" s="46"/>
    </row>
    <row r="12" spans="1:22" ht="16.2" x14ac:dyDescent="0.3">
      <c r="B12" s="55"/>
      <c r="C12" s="50"/>
      <c r="D12" s="29"/>
      <c r="E12" s="30"/>
      <c r="F12" s="31"/>
      <c r="G12" s="31"/>
      <c r="H12" s="32"/>
      <c r="I12" s="33"/>
      <c r="J12" s="33"/>
      <c r="K12" s="34"/>
      <c r="L12" s="34"/>
      <c r="M12" s="34"/>
      <c r="N12" s="34"/>
      <c r="O12" s="34"/>
      <c r="P12" s="34"/>
      <c r="Q12" s="3"/>
      <c r="R12" s="52"/>
      <c r="S12" s="53"/>
      <c r="T12" s="53"/>
      <c r="U12" s="54"/>
      <c r="V12" s="46"/>
    </row>
    <row r="13" spans="1:22" ht="16.2" x14ac:dyDescent="0.3">
      <c r="B13" s="55"/>
      <c r="C13" s="50"/>
      <c r="D13" s="29"/>
      <c r="E13" s="30"/>
      <c r="F13" s="31"/>
      <c r="G13" s="31"/>
      <c r="H13" s="32"/>
      <c r="I13" s="33"/>
      <c r="J13" s="33"/>
      <c r="K13" s="34"/>
      <c r="L13" s="34"/>
      <c r="M13" s="34"/>
      <c r="N13" s="34"/>
      <c r="O13" s="34"/>
      <c r="P13" s="34"/>
      <c r="Q13" s="3"/>
      <c r="R13" s="52"/>
      <c r="S13" s="53"/>
      <c r="T13" s="53"/>
      <c r="U13" s="51"/>
      <c r="V13" s="80"/>
    </row>
    <row r="14" spans="1:22" ht="16.8" thickBot="1" x14ac:dyDescent="0.35">
      <c r="B14" s="36"/>
      <c r="C14" s="37"/>
      <c r="D14" s="29"/>
      <c r="E14" s="30"/>
      <c r="F14" s="31"/>
      <c r="G14" s="31"/>
      <c r="H14" s="32"/>
      <c r="I14" s="33"/>
      <c r="J14" s="33"/>
      <c r="K14" s="34"/>
      <c r="L14" s="34"/>
      <c r="M14" s="34"/>
      <c r="N14" s="34"/>
      <c r="O14" s="34"/>
      <c r="P14" s="34"/>
      <c r="Q14" s="3"/>
      <c r="R14" s="47"/>
      <c r="S14" s="48"/>
      <c r="T14" s="48"/>
      <c r="U14" s="38"/>
      <c r="V14" s="56"/>
    </row>
    <row r="15" spans="1:22" ht="16.2" x14ac:dyDescent="0.3"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P15" s="39"/>
      <c r="Q15" s="16"/>
      <c r="R15" s="39"/>
      <c r="S15" s="39"/>
      <c r="T15" s="39"/>
      <c r="U15" s="32"/>
      <c r="V15" s="35"/>
    </row>
    <row r="16" spans="1:22" ht="16.8" x14ac:dyDescent="0.3"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40" t="s">
        <v>6</v>
      </c>
      <c r="P16" s="40">
        <f>SUM(P8:P14)</f>
        <v>196801.76</v>
      </c>
      <c r="Q16" s="16"/>
      <c r="R16" s="40" t="s">
        <v>5</v>
      </c>
      <c r="S16" s="39"/>
      <c r="T16" s="39"/>
      <c r="U16" s="49">
        <f>SUM(U6:U14)</f>
        <v>187646</v>
      </c>
      <c r="V16" s="35"/>
    </row>
    <row r="17" spans="2:22" ht="16.2" x14ac:dyDescent="0.3"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16"/>
      <c r="R17" s="39"/>
      <c r="S17" s="39"/>
      <c r="T17" s="39"/>
      <c r="U17" s="32"/>
      <c r="V17" s="35"/>
    </row>
    <row r="18" spans="2:22" ht="16.8" x14ac:dyDescent="0.3">
      <c r="B18" s="39"/>
      <c r="C18" s="39"/>
      <c r="D18" s="39"/>
      <c r="E18" s="39"/>
      <c r="F18" s="39">
        <f t="shared" ref="F18:N18" si="2">SUM(F8:F14)</f>
        <v>224274</v>
      </c>
      <c r="G18" s="39"/>
      <c r="H18" s="40">
        <f t="shared" si="2"/>
        <v>39295</v>
      </c>
      <c r="I18" s="40">
        <f t="shared" si="2"/>
        <v>269974</v>
      </c>
      <c r="J18" s="40">
        <f t="shared" si="2"/>
        <v>2306.7399999999998</v>
      </c>
      <c r="K18" s="40">
        <f t="shared" si="2"/>
        <v>11533.7</v>
      </c>
      <c r="L18" s="40">
        <f>SUM(L8:L17)</f>
        <v>23068.400000000001</v>
      </c>
      <c r="M18" s="40">
        <f t="shared" si="2"/>
        <v>23068.400000000001</v>
      </c>
      <c r="N18" s="40">
        <f t="shared" si="2"/>
        <v>39295</v>
      </c>
      <c r="O18" s="40">
        <f>SUM(O8:O14)</f>
        <v>15422</v>
      </c>
      <c r="P18" s="39"/>
      <c r="Q18" s="16"/>
      <c r="R18" s="40" t="s">
        <v>7</v>
      </c>
      <c r="S18" s="39"/>
      <c r="T18" s="39"/>
      <c r="U18" s="49">
        <f>P16-U16</f>
        <v>9155.7600000000093</v>
      </c>
      <c r="V18" s="35"/>
    </row>
    <row r="19" spans="2:22" ht="16.2" x14ac:dyDescent="0.3"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16"/>
      <c r="R19" s="39"/>
      <c r="S19" s="39"/>
      <c r="T19" s="39"/>
      <c r="U19" s="32"/>
      <c r="V19" s="35"/>
    </row>
    <row r="20" spans="2:22" ht="16.2" x14ac:dyDescent="0.3"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16"/>
      <c r="R20" s="39"/>
      <c r="S20" s="39"/>
      <c r="T20" s="39"/>
      <c r="U20" s="32"/>
      <c r="V20" s="35"/>
    </row>
    <row r="24" spans="2:22" ht="15" thickBot="1" x14ac:dyDescent="0.35">
      <c r="D24" s="86" t="s">
        <v>11</v>
      </c>
      <c r="E24" s="86"/>
    </row>
    <row r="25" spans="2:22" ht="18.600000000000001" thickBot="1" x14ac:dyDescent="0.35">
      <c r="D25" s="57" t="s">
        <v>12</v>
      </c>
      <c r="E25" s="57" t="s">
        <v>13</v>
      </c>
      <c r="F25" s="56" t="s">
        <v>15</v>
      </c>
      <c r="H25" s="5"/>
      <c r="I25" s="57" t="s">
        <v>9</v>
      </c>
      <c r="J25" s="60" t="s">
        <v>10</v>
      </c>
      <c r="K25" s="60" t="s">
        <v>15</v>
      </c>
      <c r="L25" s="57" t="s">
        <v>16</v>
      </c>
      <c r="M25" s="57" t="s">
        <v>17</v>
      </c>
      <c r="N25" s="57" t="s">
        <v>18</v>
      </c>
      <c r="R25" s="89" t="s">
        <v>38</v>
      </c>
      <c r="S25" s="90"/>
      <c r="T25" s="90"/>
      <c r="U25" s="91"/>
    </row>
    <row r="26" spans="2:22" ht="18" x14ac:dyDescent="0.3">
      <c r="D26" s="57">
        <v>63</v>
      </c>
      <c r="E26" s="57">
        <v>5175</v>
      </c>
      <c r="F26" s="56">
        <v>4794.2</v>
      </c>
      <c r="G26" s="87" t="s">
        <v>22</v>
      </c>
      <c r="H26" s="88"/>
      <c r="I26" s="57" t="s">
        <v>19</v>
      </c>
      <c r="J26" s="60">
        <v>588</v>
      </c>
      <c r="K26" s="60">
        <v>625.9</v>
      </c>
      <c r="L26" s="61">
        <f>K26-J26</f>
        <v>37.899999999999977</v>
      </c>
      <c r="M26" s="57">
        <v>95</v>
      </c>
      <c r="N26" s="61">
        <f>M26*L26</f>
        <v>3600.4999999999977</v>
      </c>
      <c r="R26" s="92" t="s">
        <v>36</v>
      </c>
      <c r="S26" s="93"/>
      <c r="T26" s="92">
        <f>K18+L18+M18+J18</f>
        <v>59977.240000000005</v>
      </c>
      <c r="U26" s="94"/>
    </row>
    <row r="27" spans="2:22" ht="18" x14ac:dyDescent="0.3">
      <c r="D27" s="57">
        <v>75</v>
      </c>
      <c r="E27" s="57">
        <v>694</v>
      </c>
      <c r="F27" s="56">
        <v>678.9</v>
      </c>
      <c r="H27" s="5"/>
      <c r="I27" s="57" t="s">
        <v>20</v>
      </c>
      <c r="J27" s="60">
        <v>0</v>
      </c>
      <c r="K27" s="60">
        <v>674</v>
      </c>
      <c r="L27" s="61">
        <f>K27-J27</f>
        <v>674</v>
      </c>
      <c r="M27" s="57">
        <v>8</v>
      </c>
      <c r="N27" s="61">
        <f>M27*L27</f>
        <v>5392</v>
      </c>
      <c r="R27" s="83" t="s">
        <v>37</v>
      </c>
      <c r="S27" s="84"/>
      <c r="T27" s="83">
        <f>U18</f>
        <v>9155.7600000000093</v>
      </c>
      <c r="U27" s="85"/>
    </row>
    <row r="28" spans="2:22" x14ac:dyDescent="0.3">
      <c r="D28" s="57">
        <v>90</v>
      </c>
      <c r="E28" s="57">
        <v>588</v>
      </c>
      <c r="F28" s="56">
        <v>625.9</v>
      </c>
      <c r="H28" s="58" t="s">
        <v>23</v>
      </c>
      <c r="I28" s="57" t="s">
        <v>21</v>
      </c>
      <c r="J28" s="60">
        <v>37.130000000000003</v>
      </c>
      <c r="K28" s="60">
        <v>301.7</v>
      </c>
      <c r="L28" s="61">
        <f>K28-J28</f>
        <v>264.57</v>
      </c>
      <c r="M28" s="57">
        <v>50</v>
      </c>
      <c r="N28" s="61">
        <f>M28*L28</f>
        <v>13228.5</v>
      </c>
    </row>
    <row r="29" spans="2:22" x14ac:dyDescent="0.3">
      <c r="D29" s="57">
        <v>110</v>
      </c>
      <c r="E29" s="57">
        <v>434</v>
      </c>
      <c r="F29" s="56">
        <v>421.6</v>
      </c>
      <c r="M29" s="5" t="s">
        <v>24</v>
      </c>
      <c r="N29" s="62">
        <f>SUM(N26:N28)</f>
        <v>22221</v>
      </c>
    </row>
    <row r="30" spans="2:22" x14ac:dyDescent="0.3">
      <c r="D30" s="57">
        <v>160</v>
      </c>
      <c r="E30" s="57">
        <v>774</v>
      </c>
      <c r="F30" s="56">
        <v>768</v>
      </c>
      <c r="M30" s="5" t="s">
        <v>25</v>
      </c>
      <c r="N30" s="62">
        <f>O10</f>
        <v>2227</v>
      </c>
    </row>
    <row r="31" spans="2:22" x14ac:dyDescent="0.3">
      <c r="D31" s="57">
        <v>200</v>
      </c>
      <c r="E31" s="57">
        <v>273</v>
      </c>
      <c r="F31" s="56">
        <v>189.5</v>
      </c>
      <c r="M31" s="63" t="s">
        <v>26</v>
      </c>
      <c r="N31" s="64">
        <f>N29-N30</f>
        <v>19994</v>
      </c>
    </row>
    <row r="32" spans="2:22" x14ac:dyDescent="0.3">
      <c r="D32" s="59" t="s">
        <v>14</v>
      </c>
      <c r="E32" s="59">
        <f>SUM(E26:E31)</f>
        <v>7938</v>
      </c>
    </row>
  </sheetData>
  <mergeCells count="7">
    <mergeCell ref="R27:S27"/>
    <mergeCell ref="T27:U27"/>
    <mergeCell ref="D24:E24"/>
    <mergeCell ref="G26:H26"/>
    <mergeCell ref="R25:U25"/>
    <mergeCell ref="R26:S26"/>
    <mergeCell ref="T26:U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2025-05-28T09:25:23Z</dcterms:modified>
</cp:coreProperties>
</file>