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ankaj_sheets (1)\Pankaj\"/>
    </mc:Choice>
  </mc:AlternateContent>
  <xr:revisionPtr revIDLastSave="0" documentId="13_ncr:1_{1C6AAE2E-83D6-4FC9-BE56-24CDD20DE5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8" i="1" l="1"/>
  <c r="G9" i="1" l="1"/>
  <c r="K9" i="1" s="1"/>
  <c r="Q7" i="1"/>
  <c r="O18" i="1"/>
  <c r="P25" i="1" s="1"/>
  <c r="M9" i="1" l="1"/>
  <c r="H9" i="1"/>
  <c r="N9" i="1" s="1"/>
  <c r="L9" i="1"/>
  <c r="J9" i="1"/>
  <c r="I9" i="1" l="1"/>
  <c r="P9" i="1" s="1"/>
  <c r="G8" i="1" l="1"/>
  <c r="M8" i="1" l="1"/>
  <c r="M18" i="1" s="1"/>
  <c r="K8" i="1"/>
  <c r="K18" i="1" s="1"/>
  <c r="J8" i="1"/>
  <c r="H8" i="1"/>
  <c r="L8" i="1"/>
  <c r="L18" i="1" s="1"/>
  <c r="P24" i="1" l="1"/>
  <c r="N8" i="1"/>
  <c r="N18" i="1" s="1"/>
  <c r="E10" i="1"/>
  <c r="P10" i="1" s="1"/>
  <c r="I8" i="1"/>
  <c r="P8" i="1" l="1"/>
  <c r="P18" i="1"/>
  <c r="R20" i="1" s="1"/>
  <c r="P26" i="1" s="1"/>
</calcChain>
</file>

<file path=xl/sharedStrings.xml><?xml version="1.0" encoding="utf-8"?>
<sst xmlns="http://schemas.openxmlformats.org/spreadsheetml/2006/main" count="43" uniqueCount="39">
  <si>
    <t>Amount</t>
  </si>
  <si>
    <t>UTR</t>
  </si>
  <si>
    <t>Hold the Amount because the Qty. is more then the DPR</t>
  </si>
  <si>
    <t>Pipe Laying road restoration work</t>
  </si>
  <si>
    <t>11-12-2023 NEFT/AXISP00451739040/RIUP23/3694/SAIMA CONSTRUCTION/IBKL0001838 198000.00</t>
  </si>
  <si>
    <t>01-03-2024 NEFT/AXISP00476344546/RIUP23/4906/SAIMA CONSTRUCTION/IBKL0001838 380481.00</t>
  </si>
  <si>
    <t>16-03-2024 NEFT/AXISP00481604508/RIUP23/5157/SAIMA CONSTRUCTION/IBKL0001838 99000.00</t>
  </si>
  <si>
    <t>30-03--2024</t>
  </si>
  <si>
    <t>16-04-2024 NEFT/AXISP00491684724/RIUP24/071/SAIMA CONSTRUCTION/IBKL0001838 350000.00</t>
  </si>
  <si>
    <t>26-04-2024 NEFT/AXISP00493991572/RIUP24/0330/SAIMA CONSTRUCTION/IBKL0001838 300000.00</t>
  </si>
  <si>
    <t>14-05-2024 NEFT/AXISP00499706361/RIUP24/0476/SAIMA CONSTRUCTION/IBKL0001838 99000.00</t>
  </si>
  <si>
    <t>01-06-2024 NEFT/AXISP00505106993/RIUP24/0581/SAIM A CONSTRUCTION/IBKL0001838 141709.00</t>
  </si>
  <si>
    <t>Advance / Surplus</t>
  </si>
  <si>
    <t>Saima Construction</t>
  </si>
  <si>
    <t>Exess Hold</t>
  </si>
  <si>
    <t>Hold AMT</t>
  </si>
  <si>
    <t>Updated as on- 21-12-2024</t>
  </si>
  <si>
    <t>Subcontractor:</t>
  </si>
  <si>
    <t>State:</t>
  </si>
  <si>
    <t>District:</t>
  </si>
  <si>
    <t>Block:</t>
  </si>
  <si>
    <t>Uttar Pradesh</t>
  </si>
  <si>
    <t>Muzaffarnagar</t>
  </si>
  <si>
    <t xml:space="preserve">NAGLA KABIR village PIPELINE DISTRIBUTION MAINS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</si>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</sst>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 tint="0.3999755851924192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2" borderId="0" xfId="1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0" fillId="2" borderId="4" xfId="1" applyNumberFormat="1" applyFont="1" applyFill="1" applyBorder="1" applyAlignment="1">
      <alignment vertical="center"/>
    </xf>
    <xf numFmtId="0" fontId="0" fillId="2" borderId="4" xfId="1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15" fontId="0" fillId="2" borderId="4" xfId="0" applyNumberFormat="1" applyFill="1" applyBorder="1" applyAlignment="1">
      <alignment horizontal="center" vertical="center"/>
    </xf>
    <xf numFmtId="0" fontId="0" fillId="2" borderId="4" xfId="0" quotePrefix="1" applyFill="1" applyBorder="1" applyAlignment="1">
      <alignment horizontal="center" vertical="center"/>
    </xf>
    <xf numFmtId="43" fontId="0" fillId="0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0" fillId="2" borderId="5" xfId="1" applyNumberFormat="1" applyFont="1" applyFill="1" applyBorder="1" applyAlignment="1">
      <alignment horizontal="center" vertical="center"/>
    </xf>
    <xf numFmtId="0" fontId="0" fillId="3" borderId="6" xfId="0" applyFill="1" applyBorder="1" applyAlignment="1">
      <alignment vertical="center"/>
    </xf>
    <xf numFmtId="0" fontId="0" fillId="3" borderId="6" xfId="0" applyFill="1" applyBorder="1" applyAlignment="1">
      <alignment horizontal="center" vertical="center" wrapText="1"/>
    </xf>
    <xf numFmtId="15" fontId="0" fillId="3" borderId="6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43" fontId="0" fillId="3" borderId="6" xfId="1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center" vertical="center" wrapText="1"/>
    </xf>
    <xf numFmtId="43" fontId="0" fillId="2" borderId="3" xfId="1" applyNumberFormat="1" applyFont="1" applyFill="1" applyBorder="1" applyAlignment="1">
      <alignment vertical="center"/>
    </xf>
    <xf numFmtId="0" fontId="0" fillId="2" borderId="3" xfId="1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43" fontId="0" fillId="3" borderId="7" xfId="1" applyNumberFormat="1" applyFont="1" applyFill="1" applyBorder="1" applyAlignment="1">
      <alignment vertical="center"/>
    </xf>
    <xf numFmtId="0" fontId="0" fillId="3" borderId="7" xfId="1" applyNumberFormat="1" applyFont="1" applyFill="1" applyBorder="1" applyAlignment="1">
      <alignment horizontal="center" vertical="center"/>
    </xf>
    <xf numFmtId="9" fontId="0" fillId="3" borderId="7" xfId="1" applyNumberFormat="1" applyFont="1" applyFill="1" applyBorder="1" applyAlignment="1">
      <alignment vertical="center"/>
    </xf>
    <xf numFmtId="0" fontId="2" fillId="4" borderId="7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9" fontId="0" fillId="2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43" fontId="2" fillId="2" borderId="5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vertical="center"/>
    </xf>
    <xf numFmtId="43" fontId="2" fillId="2" borderId="11" xfId="0" applyNumberFormat="1" applyFont="1" applyFill="1" applyBorder="1" applyAlignment="1">
      <alignment vertical="center"/>
    </xf>
    <xf numFmtId="43" fontId="2" fillId="2" borderId="11" xfId="0" applyNumberFormat="1" applyFont="1" applyFill="1" applyBorder="1" applyAlignment="1">
      <alignment horizontal="center" vertical="center"/>
    </xf>
    <xf numFmtId="43" fontId="2" fillId="2" borderId="2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15" fontId="0" fillId="2" borderId="6" xfId="0" applyNumberForma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3" fontId="0" fillId="0" borderId="6" xfId="1" applyNumberFormat="1" applyFont="1" applyFill="1" applyBorder="1" applyAlignment="1">
      <alignment vertical="center"/>
    </xf>
    <xf numFmtId="43" fontId="0" fillId="2" borderId="6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0" fontId="6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14" fontId="5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0" borderId="0" xfId="0" applyFont="1"/>
    <xf numFmtId="0" fontId="2" fillId="2" borderId="3" xfId="0" applyFont="1" applyFill="1" applyBorder="1" applyAlignment="1">
      <alignment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zoomScale="115" zoomScaleNormal="115" workbookViewId="0">
      <selection activeCell="B4" sqref="B4"/>
    </sheetView>
  </sheetViews>
  <sheetFormatPr defaultColWidth="9" defaultRowHeight="15" x14ac:dyDescent="0.25"/>
  <cols>
    <col min="1" max="1" width="13.42578125" style="2" customWidth="1"/>
    <col min="2" max="2" width="30" style="2" customWidth="1"/>
    <col min="3" max="3" width="13.28515625" style="2" bestFit="1" customWidth="1"/>
    <col min="4" max="4" width="25.7109375" style="3" bestFit="1" customWidth="1"/>
    <col min="5" max="5" width="13.7109375" style="2" bestFit="1" customWidth="1"/>
    <col min="6" max="6" width="7" style="2" bestFit="1" customWidth="1"/>
    <col min="7" max="7" width="15.7109375" style="2" bestFit="1" customWidth="1"/>
    <col min="8" max="8" width="12.5703125" style="1" bestFit="1" customWidth="1"/>
    <col min="9" max="9" width="29.5703125" style="1" bestFit="1" customWidth="1"/>
    <col min="10" max="10" width="11" style="2" bestFit="1" customWidth="1"/>
    <col min="11" max="11" width="12.28515625" style="2" bestFit="1" customWidth="1"/>
    <col min="12" max="12" width="15.5703125" style="2" bestFit="1" customWidth="1"/>
    <col min="13" max="14" width="14.5703125" style="2" bestFit="1" customWidth="1"/>
    <col min="15" max="15" width="29.7109375" style="2" bestFit="1" customWidth="1"/>
    <col min="16" max="16" width="14.7109375" style="2" bestFit="1" customWidth="1"/>
    <col min="17" max="17" width="7.5703125" style="2" bestFit="1" customWidth="1"/>
    <col min="18" max="18" width="14.7109375" style="2" bestFit="1" customWidth="1"/>
    <col min="19" max="19" width="94.7109375" style="2" bestFit="1" customWidth="1"/>
    <col min="20" max="16384" width="9" style="2"/>
  </cols>
  <sheetData>
    <row r="1" spans="1:19" s="54" customFormat="1" ht="18.75" x14ac:dyDescent="0.25">
      <c r="A1" s="63" t="s">
        <v>17</v>
      </c>
      <c r="B1" s="54" t="s">
        <v>13</v>
      </c>
      <c r="D1" s="55"/>
      <c r="E1" s="56"/>
      <c r="F1" s="56"/>
      <c r="G1" s="56"/>
      <c r="H1" s="57"/>
      <c r="I1" s="57"/>
    </row>
    <row r="2" spans="1:19" s="54" customFormat="1" ht="18.75" x14ac:dyDescent="0.25">
      <c r="A2" s="63" t="s">
        <v>18</v>
      </c>
      <c r="B2" t="s">
        <v>21</v>
      </c>
      <c r="C2" s="58"/>
      <c r="D2" s="59" t="s">
        <v>13</v>
      </c>
      <c r="G2" s="60"/>
      <c r="H2" s="57"/>
      <c r="I2" s="60" t="s">
        <v>3</v>
      </c>
    </row>
    <row r="3" spans="1:19" s="54" customFormat="1" ht="18.75" x14ac:dyDescent="0.25">
      <c r="A3" s="63" t="s">
        <v>19</v>
      </c>
      <c r="B3" t="s">
        <v>22</v>
      </c>
      <c r="C3" s="58"/>
      <c r="D3" s="59"/>
      <c r="G3" s="60"/>
      <c r="H3" s="57"/>
      <c r="I3" s="60"/>
    </row>
    <row r="4" spans="1:19" s="54" customFormat="1" ht="19.5" thickBot="1" x14ac:dyDescent="0.3">
      <c r="A4" s="63" t="s">
        <v>20</v>
      </c>
      <c r="B4" t="s">
        <v>22</v>
      </c>
      <c r="D4" s="55"/>
      <c r="H4" s="57"/>
      <c r="I4" s="57"/>
      <c r="Q4" s="61"/>
      <c r="R4" s="62"/>
      <c r="S4" s="62"/>
    </row>
    <row r="5" spans="1:19" ht="45" x14ac:dyDescent="0.25">
      <c r="A5" s="64" t="s">
        <v>24</v>
      </c>
      <c r="B5" s="9" t="s">
        <v>25</v>
      </c>
      <c r="C5" s="65" t="s">
        <v>26</v>
      </c>
      <c r="D5" s="6" t="s">
        <v>27</v>
      </c>
      <c r="E5" s="9" t="s">
        <v>28</v>
      </c>
      <c r="F5" s="9" t="s">
        <v>29</v>
      </c>
      <c r="G5" s="6" t="s">
        <v>30</v>
      </c>
      <c r="H5" s="7" t="s">
        <v>31</v>
      </c>
      <c r="I5" s="8" t="s">
        <v>0</v>
      </c>
      <c r="J5" s="9" t="s">
        <v>32</v>
      </c>
      <c r="K5" s="9" t="s">
        <v>33</v>
      </c>
      <c r="L5" s="9" t="s">
        <v>34</v>
      </c>
      <c r="M5" s="9" t="s">
        <v>35</v>
      </c>
      <c r="N5" s="9" t="s">
        <v>36</v>
      </c>
      <c r="O5" s="9" t="s">
        <v>2</v>
      </c>
      <c r="P5" s="9" t="s">
        <v>37</v>
      </c>
      <c r="Q5" s="9"/>
      <c r="R5" s="9" t="s">
        <v>38</v>
      </c>
      <c r="S5" s="9" t="s">
        <v>1</v>
      </c>
    </row>
    <row r="6" spans="1:19" ht="15.75" thickBot="1" x14ac:dyDescent="0.3">
      <c r="A6" s="37"/>
      <c r="B6" s="21"/>
      <c r="C6" s="21"/>
      <c r="D6" s="22"/>
      <c r="E6" s="21"/>
      <c r="F6" s="21"/>
      <c r="G6" s="21"/>
      <c r="H6" s="38">
        <v>0.18</v>
      </c>
      <c r="I6" s="21"/>
      <c r="J6" s="38">
        <v>0.01</v>
      </c>
      <c r="K6" s="38">
        <v>0.05</v>
      </c>
      <c r="L6" s="38">
        <v>0.1</v>
      </c>
      <c r="M6" s="38">
        <v>0.1</v>
      </c>
      <c r="N6" s="38">
        <v>0.18</v>
      </c>
      <c r="O6" s="38"/>
      <c r="P6" s="21"/>
      <c r="Q6" s="39"/>
      <c r="R6" s="21"/>
      <c r="S6" s="21"/>
    </row>
    <row r="7" spans="1:19" x14ac:dyDescent="0.25">
      <c r="A7" s="32"/>
      <c r="B7" s="33"/>
      <c r="C7" s="33"/>
      <c r="D7" s="34"/>
      <c r="E7" s="33"/>
      <c r="F7" s="33"/>
      <c r="G7" s="33"/>
      <c r="H7" s="35"/>
      <c r="I7" s="33"/>
      <c r="J7" s="35"/>
      <c r="K7" s="35"/>
      <c r="L7" s="35"/>
      <c r="M7" s="35"/>
      <c r="N7" s="35"/>
      <c r="O7" s="35"/>
      <c r="P7" s="33"/>
      <c r="Q7" s="36">
        <f>A8</f>
        <v>60696</v>
      </c>
      <c r="R7" s="33"/>
      <c r="S7" s="33"/>
    </row>
    <row r="8" spans="1:19" ht="30" x14ac:dyDescent="0.25">
      <c r="A8" s="10">
        <v>60696</v>
      </c>
      <c r="B8" s="14" t="s">
        <v>23</v>
      </c>
      <c r="C8" s="15">
        <v>45346</v>
      </c>
      <c r="D8" s="16">
        <v>12</v>
      </c>
      <c r="E8" s="11">
        <v>787272</v>
      </c>
      <c r="F8" s="11">
        <v>0</v>
      </c>
      <c r="G8" s="11">
        <f>E8-F8</f>
        <v>787272</v>
      </c>
      <c r="H8" s="17">
        <f>G8*18%</f>
        <v>141708.96</v>
      </c>
      <c r="I8" s="11">
        <f>G8+H8</f>
        <v>928980.96</v>
      </c>
      <c r="J8" s="11">
        <f>G8*1%</f>
        <v>7872.72</v>
      </c>
      <c r="K8" s="11">
        <f>G8*5%</f>
        <v>39363.600000000006</v>
      </c>
      <c r="L8" s="11">
        <f>G8*10%</f>
        <v>78727.200000000012</v>
      </c>
      <c r="M8" s="11">
        <f>G8*10%</f>
        <v>78727.200000000012</v>
      </c>
      <c r="N8" s="11">
        <f>H8</f>
        <v>141708.96</v>
      </c>
      <c r="O8" s="11">
        <v>4100</v>
      </c>
      <c r="P8" s="17">
        <f>I8-SUM(J8:O8)</f>
        <v>578481.27999999991</v>
      </c>
      <c r="Q8" s="13"/>
      <c r="R8" s="17">
        <v>198000</v>
      </c>
      <c r="S8" s="18" t="s">
        <v>4</v>
      </c>
    </row>
    <row r="9" spans="1:19" ht="30" x14ac:dyDescent="0.25">
      <c r="A9" s="10">
        <v>60696</v>
      </c>
      <c r="B9" s="14" t="s">
        <v>23</v>
      </c>
      <c r="C9" s="15" t="s">
        <v>7</v>
      </c>
      <c r="D9" s="16">
        <v>14</v>
      </c>
      <c r="E9" s="11">
        <v>1200385</v>
      </c>
      <c r="F9" s="11">
        <v>0</v>
      </c>
      <c r="G9" s="11">
        <f>E9-F9</f>
        <v>1200385</v>
      </c>
      <c r="H9" s="17">
        <f>G9*18%</f>
        <v>216069.3</v>
      </c>
      <c r="I9" s="11">
        <f>G9+H9</f>
        <v>1416454.3</v>
      </c>
      <c r="J9" s="11">
        <f>G9*1%</f>
        <v>12003.85</v>
      </c>
      <c r="K9" s="11">
        <f>G9*5%</f>
        <v>60019.25</v>
      </c>
      <c r="L9" s="11">
        <f>G9*10%</f>
        <v>120038.5</v>
      </c>
      <c r="M9" s="11">
        <f>G9*10%</f>
        <v>120038.5</v>
      </c>
      <c r="N9" s="11">
        <f>H9</f>
        <v>216069.3</v>
      </c>
      <c r="O9" s="11">
        <v>0</v>
      </c>
      <c r="P9" s="17">
        <f>I9-SUM(J9:O9)</f>
        <v>888284.90000000014</v>
      </c>
      <c r="Q9" s="13"/>
      <c r="R9" s="17">
        <v>380481</v>
      </c>
      <c r="S9" s="18" t="s">
        <v>5</v>
      </c>
    </row>
    <row r="10" spans="1:19" ht="30" x14ac:dyDescent="0.25">
      <c r="A10" s="10">
        <v>60696</v>
      </c>
      <c r="B10" s="14" t="s">
        <v>23</v>
      </c>
      <c r="C10" s="15"/>
      <c r="D10" s="19">
        <v>12</v>
      </c>
      <c r="E10" s="17">
        <f>H8</f>
        <v>141708.96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7">
        <f>E10</f>
        <v>141708.96</v>
      </c>
      <c r="Q10" s="13"/>
      <c r="R10" s="17">
        <v>99000</v>
      </c>
      <c r="S10" s="18" t="s">
        <v>6</v>
      </c>
    </row>
    <row r="11" spans="1:19" x14ac:dyDescent="0.25">
      <c r="A11" s="10">
        <v>60696</v>
      </c>
      <c r="B11" s="14"/>
      <c r="C11" s="15"/>
      <c r="D11" s="19"/>
      <c r="E11" s="17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7"/>
      <c r="Q11" s="13"/>
      <c r="R11" s="17">
        <v>350000</v>
      </c>
      <c r="S11" s="18" t="s">
        <v>8</v>
      </c>
    </row>
    <row r="12" spans="1:19" x14ac:dyDescent="0.25">
      <c r="A12" s="10">
        <v>60696</v>
      </c>
      <c r="B12" s="14"/>
      <c r="C12" s="15"/>
      <c r="D12" s="19"/>
      <c r="E12" s="17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7"/>
      <c r="Q12" s="13"/>
      <c r="R12" s="17">
        <v>300000</v>
      </c>
      <c r="S12" s="18" t="s">
        <v>9</v>
      </c>
    </row>
    <row r="13" spans="1:19" x14ac:dyDescent="0.25">
      <c r="A13" s="10">
        <v>60696</v>
      </c>
      <c r="B13" s="14"/>
      <c r="C13" s="15"/>
      <c r="D13" s="19"/>
      <c r="E13" s="17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7"/>
      <c r="Q13" s="13"/>
      <c r="R13" s="17">
        <v>99000</v>
      </c>
      <c r="S13" s="18" t="s">
        <v>10</v>
      </c>
    </row>
    <row r="14" spans="1:19" x14ac:dyDescent="0.25">
      <c r="A14" s="10">
        <v>60696</v>
      </c>
      <c r="B14" s="14"/>
      <c r="C14" s="15"/>
      <c r="D14" s="19"/>
      <c r="E14" s="17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7"/>
      <c r="Q14" s="13"/>
      <c r="R14" s="17">
        <v>141709</v>
      </c>
      <c r="S14" s="18" t="s">
        <v>11</v>
      </c>
    </row>
    <row r="15" spans="1:19" x14ac:dyDescent="0.25">
      <c r="A15" s="10">
        <v>60696</v>
      </c>
      <c r="B15" s="47"/>
      <c r="C15" s="48"/>
      <c r="D15" s="49"/>
      <c r="E15" s="50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0"/>
      <c r="Q15" s="52"/>
      <c r="R15" s="50"/>
      <c r="S15" s="53"/>
    </row>
    <row r="16" spans="1:19" s="4" customFormat="1" ht="15.75" thickBot="1" x14ac:dyDescent="0.3">
      <c r="A16" s="23"/>
      <c r="B16" s="24"/>
      <c r="C16" s="25"/>
      <c r="D16" s="26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8"/>
      <c r="R16" s="27"/>
      <c r="S16" s="23"/>
    </row>
    <row r="17" spans="1:19" x14ac:dyDescent="0.25">
      <c r="A17" s="29"/>
      <c r="B17" s="29"/>
      <c r="C17" s="29"/>
      <c r="D17" s="30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31"/>
    </row>
    <row r="18" spans="1:19" x14ac:dyDescent="0.25">
      <c r="A18" s="11"/>
      <c r="B18" s="11"/>
      <c r="C18" s="11"/>
      <c r="D18" s="12"/>
      <c r="E18" s="11"/>
      <c r="F18" s="11"/>
      <c r="G18" s="11"/>
      <c r="H18" s="11"/>
      <c r="I18" s="11"/>
      <c r="J18" s="11"/>
      <c r="K18" s="20">
        <f t="shared" ref="K18:P18" si="0">SUM(K8:K12)</f>
        <v>99382.85</v>
      </c>
      <c r="L18" s="20">
        <f t="shared" si="0"/>
        <v>198765.7</v>
      </c>
      <c r="M18" s="20">
        <f t="shared" si="0"/>
        <v>198765.7</v>
      </c>
      <c r="N18" s="20">
        <f t="shared" si="0"/>
        <v>357778.26</v>
      </c>
      <c r="O18" s="20">
        <f t="shared" si="0"/>
        <v>4100</v>
      </c>
      <c r="P18" s="20">
        <f t="shared" si="0"/>
        <v>1608475.1400000001</v>
      </c>
      <c r="Q18" s="20"/>
      <c r="R18" s="20">
        <f>SUM(R6:R14)</f>
        <v>1568190</v>
      </c>
      <c r="S18" s="11"/>
    </row>
    <row r="19" spans="1:19" x14ac:dyDescent="0.25">
      <c r="A19" s="11"/>
      <c r="B19" s="11"/>
      <c r="C19" s="11"/>
      <c r="D19" s="1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</row>
    <row r="20" spans="1:19" ht="15.75" thickBot="1" x14ac:dyDescent="0.3">
      <c r="A20" s="21"/>
      <c r="B20" s="21"/>
      <c r="C20" s="21"/>
      <c r="D20" s="22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40">
        <f>P18-R18</f>
        <v>40285.14000000013</v>
      </c>
      <c r="S20" s="21"/>
    </row>
    <row r="21" spans="1:19" ht="15.75" thickBot="1" x14ac:dyDescent="0.3">
      <c r="A21" s="1"/>
      <c r="B21" s="1"/>
      <c r="C21" s="1"/>
      <c r="D21" s="5"/>
      <c r="E21" s="1"/>
      <c r="F21" s="1"/>
      <c r="G21" s="2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5.75" thickBot="1" x14ac:dyDescent="0.3"/>
    <row r="23" spans="1:19" ht="15.75" thickBot="1" x14ac:dyDescent="0.3">
      <c r="O23" s="66" t="s">
        <v>16</v>
      </c>
      <c r="P23" s="67"/>
    </row>
    <row r="24" spans="1:19" ht="15.75" thickBot="1" x14ac:dyDescent="0.3">
      <c r="O24" s="42" t="s">
        <v>15</v>
      </c>
      <c r="P24" s="45">
        <f>K18+L18+M18</f>
        <v>496914.25000000006</v>
      </c>
    </row>
    <row r="25" spans="1:19" ht="15.75" thickBot="1" x14ac:dyDescent="0.3">
      <c r="O25" s="41" t="s">
        <v>14</v>
      </c>
      <c r="P25" s="46">
        <f>O18</f>
        <v>4100</v>
      </c>
    </row>
    <row r="26" spans="1:19" ht="15.75" thickBot="1" x14ac:dyDescent="0.3">
      <c r="O26" s="43" t="s">
        <v>12</v>
      </c>
      <c r="P26" s="44">
        <f>R20</f>
        <v>40285.14000000013</v>
      </c>
    </row>
  </sheetData>
  <mergeCells count="1">
    <mergeCell ref="O23:P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2025-06-25T09:55:30Z</dcterms:modified>
</cp:coreProperties>
</file>