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Pankaj_File_work\Excel\Pankaj\"/>
    </mc:Choice>
  </mc:AlternateContent>
  <bookViews>
    <workbookView xWindow="0" yWindow="0" windowWidth="28800" windowHeight="1221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O34" i="1" l="1"/>
  <c r="B39" i="1" l="1"/>
  <c r="P8" i="1"/>
  <c r="P12" i="1"/>
  <c r="G31" i="1"/>
  <c r="J31" i="1" s="1"/>
  <c r="Q30" i="1"/>
  <c r="G30" i="1"/>
  <c r="J30" i="1" s="1"/>
  <c r="R34" i="1"/>
  <c r="Q7" i="1"/>
  <c r="Q11" i="1"/>
  <c r="Q15" i="1"/>
  <c r="Q21" i="1"/>
  <c r="Q25" i="1"/>
  <c r="G26" i="1"/>
  <c r="G25" i="1"/>
  <c r="H25" i="1" s="1"/>
  <c r="N25" i="1" s="1"/>
  <c r="G16" i="1"/>
  <c r="G15" i="1"/>
  <c r="H15" i="1" s="1"/>
  <c r="N15" i="1" s="1"/>
  <c r="G22" i="1"/>
  <c r="J22" i="1" s="1"/>
  <c r="G21" i="1"/>
  <c r="H21" i="1" s="1"/>
  <c r="K30" i="1" l="1"/>
  <c r="K31" i="1"/>
  <c r="H30" i="1"/>
  <c r="N30" i="1" s="1"/>
  <c r="H31" i="1"/>
  <c r="N31" i="1" s="1"/>
  <c r="J25" i="1"/>
  <c r="I25" i="1"/>
  <c r="J26" i="1"/>
  <c r="K26" i="1"/>
  <c r="K25" i="1"/>
  <c r="H26" i="1"/>
  <c r="N26" i="1" s="1"/>
  <c r="E27" i="1" s="1"/>
  <c r="P27" i="1" s="1"/>
  <c r="N21" i="1"/>
  <c r="E23" i="1" s="1"/>
  <c r="P23" i="1" s="1"/>
  <c r="I21" i="1"/>
  <c r="J21" i="1"/>
  <c r="K21" i="1"/>
  <c r="H16" i="1"/>
  <c r="N16" i="1" s="1"/>
  <c r="E17" i="1" s="1"/>
  <c r="P17" i="1" s="1"/>
  <c r="J16" i="1"/>
  <c r="K16" i="1"/>
  <c r="J15" i="1"/>
  <c r="K15" i="1"/>
  <c r="I15" i="1"/>
  <c r="K22" i="1"/>
  <c r="H22" i="1"/>
  <c r="N22" i="1" s="1"/>
  <c r="E32" i="1" l="1"/>
  <c r="P32" i="1" s="1"/>
  <c r="I30" i="1"/>
  <c r="P30" i="1" s="1"/>
  <c r="T33" i="1" s="1"/>
  <c r="I31" i="1"/>
  <c r="P31" i="1" s="1"/>
  <c r="P25" i="1"/>
  <c r="T29" i="1" s="1"/>
  <c r="I26" i="1"/>
  <c r="P26" i="1" s="1"/>
  <c r="P21" i="1"/>
  <c r="I22" i="1"/>
  <c r="P22" i="1" s="1"/>
  <c r="P15" i="1"/>
  <c r="T20" i="1" s="1"/>
  <c r="I16" i="1"/>
  <c r="P16" i="1" s="1"/>
  <c r="T24" i="1" l="1"/>
  <c r="F11" i="1"/>
  <c r="G11" i="1" s="1"/>
  <c r="H11" i="1" l="1"/>
  <c r="N11" i="1" s="1"/>
  <c r="K11" i="1"/>
  <c r="J11" i="1"/>
  <c r="I11" i="1" l="1"/>
  <c r="P11" i="1" s="1"/>
  <c r="T14" i="1" s="1"/>
  <c r="G7" i="1" l="1"/>
  <c r="G10" i="1" l="1"/>
  <c r="M10" i="1" s="1"/>
  <c r="M34" i="1" s="1"/>
  <c r="L7" i="1" l="1"/>
  <c r="K7" i="1"/>
  <c r="H7" i="1"/>
  <c r="H10" i="1"/>
  <c r="J10" i="1"/>
  <c r="K10" i="1"/>
  <c r="L10" i="1"/>
  <c r="J7" i="1"/>
  <c r="K34" i="1" l="1"/>
  <c r="M42" i="1" s="1"/>
  <c r="L34" i="1"/>
  <c r="N10" i="1"/>
  <c r="I10" i="1"/>
  <c r="P10" i="1" l="1"/>
  <c r="N7" i="1"/>
  <c r="I7" i="1"/>
  <c r="N34" i="1" l="1"/>
  <c r="M45" i="1" s="1"/>
  <c r="P7" i="1"/>
  <c r="P34" i="1" s="1"/>
  <c r="R36" i="1" l="1"/>
  <c r="M43" i="1" s="1"/>
  <c r="T10" i="1"/>
  <c r="T34" i="1" s="1"/>
</calcChain>
</file>

<file path=xl/sharedStrings.xml><?xml version="1.0" encoding="utf-8"?>
<sst xmlns="http://schemas.openxmlformats.org/spreadsheetml/2006/main" count="74" uniqueCount="64">
  <si>
    <t>Amount</t>
  </si>
  <si>
    <t>UTR</t>
  </si>
  <si>
    <t>Balance Payable Amount Rs. -</t>
  </si>
  <si>
    <t>Total Paid Amount Rs. -</t>
  </si>
  <si>
    <t>JOHRA Village Driling Work</t>
  </si>
  <si>
    <t>20-06-2023 NEFT/AXISP00399713959/RIUP23/754/SURENDRA KUMAR ₹ 99,000.00</t>
  </si>
  <si>
    <t>GST Release note</t>
  </si>
  <si>
    <t>28-08-2023 NEFT/AXISP00418773020/RIUP23/1736/SURENDRA KUMAR/HDFC0004865 127070.00</t>
  </si>
  <si>
    <t>Morkukka Village Driling Work</t>
  </si>
  <si>
    <t>21-07-2023 NEFT/AXISP00408504476/RIUP23/1163/SURENDRA KUMAR 99000.00</t>
  </si>
  <si>
    <t>GST releae note</t>
  </si>
  <si>
    <t>17-10-2023 NEFT/AXISP00435088286/RIUP23/2144/SURENDRA KUMAR/HDFC0004865 165934.00</t>
  </si>
  <si>
    <t>08-11-2023 NEFT/AXISP00441999436/RIUP23/2910/SURENDRA KUMAR/HDFC0004865 50732.00</t>
  </si>
  <si>
    <t>24-11-2023 NEFT/AXISP00446428097/RIUP23/2911/SURENDRA KUMAR/HDFC0004865 43290.00</t>
  </si>
  <si>
    <t>SURENDRA KUMAR</t>
  </si>
  <si>
    <t>07-10-2024 NEFT/AXISP00550290989/RIUP24/2133/SURENDRA KUMAR/HDFC0004865 99000.00</t>
  </si>
  <si>
    <t>Advance Village Wise</t>
  </si>
  <si>
    <t>21-10-2024 NEFT/AXISP00556268904/RIUP24/2261/SURENDRA KUMAR/HDFC0004865 148500.00</t>
  </si>
  <si>
    <t>Total Hold</t>
  </si>
  <si>
    <t>Advance / Surplus</t>
  </si>
  <si>
    <t>Debit</t>
  </si>
  <si>
    <t>GST Remaining</t>
  </si>
  <si>
    <t>DPR Excess Hold</t>
  </si>
  <si>
    <t>20-12-2024 NEFT/AXISP00587058231/RIUP24/2604/SURENDRA KUMAR/HDFC0004865 20846.00</t>
  </si>
  <si>
    <t>20-12-2024 NEFT/AXISP00587058232/RIUP24/2605/SURENDRA KUMAR/HDFC0004865 20000.00</t>
  </si>
  <si>
    <t>20-12-2024 NEFT/AXISP00587058234/RIUP24/2687/SURENDRA KUMAR/HDFC0004865 100000.00</t>
  </si>
  <si>
    <t>23  &amp; 24</t>
  </si>
  <si>
    <t>Approach Road  Samauli Block Khatauli</t>
  </si>
  <si>
    <t>21  &amp; 22</t>
  </si>
  <si>
    <t>19  &amp; 20</t>
  </si>
  <si>
    <t>25 &amp; 26</t>
  </si>
  <si>
    <t>21-03-2025 NEFT/AXISP00636917552/RIUP24/3301/SURENDRA KUMAR/HDFC0004865 61,600.00</t>
  </si>
  <si>
    <t>21-03-2025 NEFT/AXISP00636917553/RIUP24/3300/SURENDRA KUMAR/HDFC0004865 1,43,134.00</t>
  </si>
  <si>
    <t>Updated on 04-04-2025</t>
  </si>
  <si>
    <t>05-04-2025 NEFT/AXISP00647017256/RIUP24/3453/SURENDRA KUMAR/HDFC0004865 29807.00</t>
  </si>
  <si>
    <t>05-04-2025 NEFT/AXISP00647017257/RIUP25/0027/SURENDRA KUMAR/HDFC0004865 15814.00</t>
  </si>
  <si>
    <t>05-04-2025 NEFT/AXISP00647017254/RIUP24/2688/SURENDRA KUMAR/HDFC0004865 35814.00</t>
  </si>
  <si>
    <t>05-04-2025 NEFT/AXISP00647017253/RIUP25/0013/SURENDRA KUMAR/HDFC0004865 36832.00</t>
  </si>
  <si>
    <t>05-04-2025 NEFT/AXISP00647017255/RIUP25/0028/SURENDRA KUMAR/HDFC0004865 56533.00</t>
  </si>
  <si>
    <t xml:space="preserve">subcontactor name </t>
  </si>
  <si>
    <t>state name</t>
  </si>
  <si>
    <t>district name</t>
  </si>
  <si>
    <t>block name</t>
  </si>
  <si>
    <t>Uttar Pradesh</t>
  </si>
  <si>
    <t>Muzaffarnagar</t>
  </si>
  <si>
    <t xml:space="preserve">Fahimpur Khurd village Approach Road -  work </t>
  </si>
  <si>
    <t>Samauli village Approach Road work   Samauli Block Khatauli</t>
  </si>
  <si>
    <t>Sardhan Dudhli village Construction Of Approach Road ,Area  Development  Valve Chambers  work Sardhan Dudhli  Block Khatauli</t>
  </si>
  <si>
    <t>Phulat village Construction Of Approach Road ,Area  Development  Valve Chambers work Phulat   Block Khatauli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</si>
  <si>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</si>
  <si>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</si>
  <si>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</si>
  <si>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</si>
  <si>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</si>
  <si>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</si>
  <si>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</si>
  <si>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</si>
  <si>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</si>
  <si>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On_Commission</t>
  </si>
  <si>
    <t>Hydro_Testing</t>
  </si>
  <si>
    <t>PMC_No</t>
  </si>
  <si>
    <t>GST_SD_Amount</t>
  </si>
  <si>
    <t>Final_Amount</t>
  </si>
  <si>
    <t>Total_Amount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</si>
</sst>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 * #,##0.00_ ;_ * \-#,##0.00_ ;_ * &quot;-&quot;??_ ;_ @_ "/>
    <numFmt numFmtId="164" formatCode="_(* #,##0.00_);_(* \(#,##0.00\);_(* &quot;-&quot;??_);_(@_)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3" tint="0.39997558519241921"/>
      <name val="Comic Sans MS"/>
      <family val="4"/>
    </font>
    <font>
      <sz val="9"/>
      <color theme="1"/>
      <name val="Comic Sans MS"/>
      <family val="4"/>
    </font>
    <font>
      <b/>
      <sz val="9"/>
      <color theme="4" tint="-0.249977111117893"/>
      <name val="Comic Sans MS"/>
      <family val="4"/>
    </font>
    <font>
      <b/>
      <sz val="9"/>
      <color theme="1"/>
      <name val="Comic Sans MS"/>
      <family val="4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theme="1"/>
      <name val="Comic Sans MS"/>
      <family val="4"/>
    </font>
    <font>
      <b/>
      <sz val="11"/>
      <color theme="1"/>
      <name val="Comic Sans MS"/>
      <family val="4"/>
    </font>
    <font>
      <sz val="11"/>
      <color rgb="FFFF0000"/>
      <name val="Calibri"/>
      <family val="2"/>
      <scheme val="minor"/>
    </font>
    <font>
      <sz val="12"/>
      <color rgb="FFFF0000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FF00"/>
        <bgColor indexed="64"/>
      </patternFill>
    </fill>
  </fills>
  <borders count="11">
    <border>
      <left/>
      <right/>
      <top/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69">
    <xf numFmtId="0" fontId="0" fillId="0" borderId="0" xfId="0"/>
    <xf numFmtId="0" fontId="0" fillId="2" borderId="0" xfId="0" applyFill="1" applyAlignment="1">
      <alignment vertical="center"/>
    </xf>
    <xf numFmtId="43" fontId="3" fillId="2" borderId="3" xfId="1" applyNumberFormat="1" applyFont="1" applyFill="1" applyBorder="1" applyAlignment="1">
      <alignment vertical="center"/>
    </xf>
    <xf numFmtId="43" fontId="0" fillId="2" borderId="0" xfId="1" applyNumberFormat="1" applyFont="1" applyFill="1" applyAlignment="1">
      <alignment vertical="center"/>
    </xf>
    <xf numFmtId="0" fontId="7" fillId="2" borderId="0" xfId="0" applyFont="1" applyFill="1" applyAlignment="1">
      <alignment vertical="center"/>
    </xf>
    <xf numFmtId="0" fontId="7" fillId="4" borderId="0" xfId="0" applyFont="1" applyFill="1" applyAlignment="1">
      <alignment vertical="center"/>
    </xf>
    <xf numFmtId="0" fontId="1" fillId="2" borderId="0" xfId="0" applyFont="1" applyFill="1" applyAlignment="1">
      <alignment vertical="center"/>
    </xf>
    <xf numFmtId="0" fontId="5" fillId="2" borderId="5" xfId="0" applyFont="1" applyFill="1" applyBorder="1" applyAlignment="1">
      <alignment horizontal="center" vertical="center" wrapText="1"/>
    </xf>
    <xf numFmtId="43" fontId="8" fillId="2" borderId="2" xfId="1" applyNumberFormat="1" applyFont="1" applyFill="1" applyBorder="1" applyAlignment="1">
      <alignment vertical="center"/>
    </xf>
    <xf numFmtId="0" fontId="1" fillId="2" borderId="2" xfId="0" applyFont="1" applyFill="1" applyBorder="1" applyAlignment="1">
      <alignment vertical="center"/>
    </xf>
    <xf numFmtId="43" fontId="8" fillId="2" borderId="3" xfId="1" applyNumberFormat="1" applyFont="1" applyFill="1" applyBorder="1" applyAlignment="1">
      <alignment vertical="center"/>
    </xf>
    <xf numFmtId="43" fontId="9" fillId="2" borderId="3" xfId="1" applyNumberFormat="1" applyFont="1" applyFill="1" applyBorder="1" applyAlignment="1">
      <alignment vertical="center"/>
    </xf>
    <xf numFmtId="0" fontId="1" fillId="2" borderId="3" xfId="0" applyFont="1" applyFill="1" applyBorder="1" applyAlignment="1">
      <alignment vertical="center"/>
    </xf>
    <xf numFmtId="0" fontId="0" fillId="2" borderId="3" xfId="0" applyFill="1" applyBorder="1" applyAlignment="1">
      <alignment vertical="center"/>
    </xf>
    <xf numFmtId="9" fontId="3" fillId="2" borderId="3" xfId="1" applyNumberFormat="1" applyFont="1" applyFill="1" applyBorder="1" applyAlignment="1">
      <alignment vertical="center"/>
    </xf>
    <xf numFmtId="0" fontId="5" fillId="2" borderId="3" xfId="0" applyFont="1" applyFill="1" applyBorder="1" applyAlignment="1">
      <alignment horizontal="center" vertical="center" wrapText="1"/>
    </xf>
    <xf numFmtId="43" fontId="8" fillId="2" borderId="5" xfId="1" applyNumberFormat="1" applyFont="1" applyFill="1" applyBorder="1" applyAlignment="1">
      <alignment vertical="center"/>
    </xf>
    <xf numFmtId="43" fontId="9" fillId="2" borderId="5" xfId="1" applyNumberFormat="1" applyFont="1" applyFill="1" applyBorder="1" applyAlignment="1">
      <alignment vertical="center"/>
    </xf>
    <xf numFmtId="0" fontId="10" fillId="0" borderId="0" xfId="0" applyFont="1" applyAlignment="1">
      <alignment vertical="center"/>
    </xf>
    <xf numFmtId="0" fontId="11" fillId="0" borderId="0" xfId="0" applyFont="1" applyAlignment="1">
      <alignment vertical="center"/>
    </xf>
    <xf numFmtId="0" fontId="0" fillId="0" borderId="0" xfId="0" applyAlignment="1">
      <alignment vertical="center"/>
    </xf>
    <xf numFmtId="43" fontId="0" fillId="0" borderId="0" xfId="1" applyNumberFormat="1" applyFont="1" applyFill="1" applyBorder="1" applyAlignment="1">
      <alignment vertical="center"/>
    </xf>
    <xf numFmtId="43" fontId="2" fillId="0" borderId="0" xfId="1" applyNumberFormat="1" applyFont="1" applyFill="1" applyBorder="1" applyAlignment="1">
      <alignment vertical="center"/>
    </xf>
    <xf numFmtId="43" fontId="3" fillId="0" borderId="0" xfId="1" applyNumberFormat="1" applyFont="1" applyFill="1" applyBorder="1" applyAlignment="1">
      <alignment horizontal="center" vertical="center"/>
    </xf>
    <xf numFmtId="0" fontId="3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43" fontId="3" fillId="0" borderId="0" xfId="1" applyNumberFormat="1" applyFont="1" applyFill="1" applyBorder="1" applyAlignment="1">
      <alignment vertical="center"/>
    </xf>
    <xf numFmtId="0" fontId="4" fillId="0" borderId="0" xfId="0" applyFont="1" applyAlignment="1">
      <alignment vertical="center"/>
    </xf>
    <xf numFmtId="43" fontId="1" fillId="2" borderId="5" xfId="0" applyNumberFormat="1" applyFont="1" applyFill="1" applyBorder="1" applyAlignment="1">
      <alignment vertical="center"/>
    </xf>
    <xf numFmtId="0" fontId="6" fillId="2" borderId="5" xfId="0" applyFont="1" applyFill="1" applyBorder="1" applyAlignment="1">
      <alignment vertical="center" wrapText="1"/>
    </xf>
    <xf numFmtId="0" fontId="0" fillId="2" borderId="1" xfId="0" applyFill="1" applyBorder="1" applyAlignment="1">
      <alignment vertical="center"/>
    </xf>
    <xf numFmtId="15" fontId="8" fillId="2" borderId="1" xfId="0" applyNumberFormat="1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43" fontId="8" fillId="2" borderId="1" xfId="1" applyNumberFormat="1" applyFont="1" applyFill="1" applyBorder="1" applyAlignment="1">
      <alignment vertical="center"/>
    </xf>
    <xf numFmtId="0" fontId="0" fillId="0" borderId="1" xfId="0" applyBorder="1" applyAlignment="1">
      <alignment vertical="center"/>
    </xf>
    <xf numFmtId="0" fontId="0" fillId="2" borderId="2" xfId="0" applyFill="1" applyBorder="1" applyAlignment="1">
      <alignment vertical="center"/>
    </xf>
    <xf numFmtId="15" fontId="8" fillId="2" borderId="2" xfId="0" applyNumberFormat="1" applyFont="1" applyFill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/>
    </xf>
    <xf numFmtId="0" fontId="9" fillId="2" borderId="2" xfId="0" applyFont="1" applyFill="1" applyBorder="1" applyAlignment="1">
      <alignment horizontal="center" vertical="center" wrapText="1"/>
    </xf>
    <xf numFmtId="0" fontId="0" fillId="0" borderId="2" xfId="0" applyBorder="1" applyAlignment="1">
      <alignment vertical="center"/>
    </xf>
    <xf numFmtId="0" fontId="8" fillId="2" borderId="2" xfId="0" applyFont="1" applyFill="1" applyBorder="1" applyAlignment="1">
      <alignment horizontal="center" vertical="center" wrapText="1"/>
    </xf>
    <xf numFmtId="0" fontId="0" fillId="4" borderId="2" xfId="0" applyFill="1" applyBorder="1" applyAlignment="1">
      <alignment vertical="center"/>
    </xf>
    <xf numFmtId="43" fontId="8" fillId="4" borderId="2" xfId="1" applyNumberFormat="1" applyFont="1" applyFill="1" applyBorder="1" applyAlignment="1">
      <alignment vertical="center"/>
    </xf>
    <xf numFmtId="0" fontId="9" fillId="4" borderId="2" xfId="0" applyFont="1" applyFill="1" applyBorder="1" applyAlignment="1">
      <alignment horizontal="center" vertical="center" wrapText="1"/>
    </xf>
    <xf numFmtId="43" fontId="0" fillId="4" borderId="2" xfId="0" applyNumberFormat="1" applyFill="1" applyBorder="1" applyAlignment="1">
      <alignment vertical="center"/>
    </xf>
    <xf numFmtId="0" fontId="9" fillId="3" borderId="2" xfId="0" applyFont="1" applyFill="1" applyBorder="1" applyAlignment="1">
      <alignment horizontal="center" vertical="center" wrapText="1"/>
    </xf>
    <xf numFmtId="43" fontId="8" fillId="2" borderId="2" xfId="1" applyNumberFormat="1" applyFont="1" applyFill="1" applyBorder="1" applyAlignment="1">
      <alignment horizontal="right" vertical="center"/>
    </xf>
    <xf numFmtId="43" fontId="8" fillId="2" borderId="4" xfId="1" applyNumberFormat="1" applyFont="1" applyFill="1" applyBorder="1" applyAlignment="1">
      <alignment vertical="center"/>
    </xf>
    <xf numFmtId="0" fontId="0" fillId="2" borderId="4" xfId="0" applyFill="1" applyBorder="1" applyAlignment="1">
      <alignment vertical="center"/>
    </xf>
    <xf numFmtId="0" fontId="9" fillId="2" borderId="4" xfId="0" applyFont="1" applyFill="1" applyBorder="1" applyAlignment="1">
      <alignment horizontal="center" vertical="center" wrapText="1"/>
    </xf>
    <xf numFmtId="0" fontId="12" fillId="2" borderId="0" xfId="0" applyFont="1" applyFill="1" applyAlignment="1">
      <alignment horizontal="center" vertical="center"/>
    </xf>
    <xf numFmtId="0" fontId="6" fillId="2" borderId="0" xfId="0" applyFont="1" applyFill="1" applyAlignment="1">
      <alignment horizontal="center" vertical="center"/>
    </xf>
    <xf numFmtId="0" fontId="8" fillId="2" borderId="2" xfId="0" applyFont="1" applyFill="1" applyBorder="1" applyAlignment="1">
      <alignment horizontal="left" vertical="center" wrapText="1"/>
    </xf>
    <xf numFmtId="0" fontId="8" fillId="2" borderId="4" xfId="0" applyFont="1" applyFill="1" applyBorder="1" applyAlignment="1">
      <alignment vertical="center" wrapText="1"/>
    </xf>
    <xf numFmtId="0" fontId="12" fillId="2" borderId="6" xfId="0" applyFont="1" applyFill="1" applyBorder="1" applyAlignment="1">
      <alignment horizontal="center" vertical="center"/>
    </xf>
    <xf numFmtId="0" fontId="12" fillId="2" borderId="7" xfId="0" applyFont="1" applyFill="1" applyBorder="1" applyAlignment="1">
      <alignment horizontal="center" vertical="center"/>
    </xf>
    <xf numFmtId="0" fontId="12" fillId="2" borderId="8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6" fillId="2" borderId="10" xfId="0" applyFont="1" applyFill="1" applyBorder="1" applyAlignment="1">
      <alignment horizontal="center" vertical="center"/>
    </xf>
    <xf numFmtId="43" fontId="6" fillId="2" borderId="9" xfId="0" applyNumberFormat="1" applyFont="1" applyFill="1" applyBorder="1" applyAlignment="1">
      <alignment horizontal="center" vertical="center"/>
    </xf>
    <xf numFmtId="0" fontId="6" fillId="0" borderId="0" xfId="0" applyFont="1" applyAlignment="1">
      <alignment wrapText="1"/>
    </xf>
    <xf numFmtId="0" fontId="6" fillId="0" borderId="0" xfId="0" applyFont="1"/>
    <xf numFmtId="0" fontId="0" fillId="0" borderId="0" xfId="0" applyFont="1"/>
    <xf numFmtId="0" fontId="6" fillId="2" borderId="5" xfId="0" applyFont="1" applyFill="1" applyBorder="1" applyAlignment="1">
      <alignment horizontal="center" vertical="center" wrapText="1"/>
    </xf>
    <xf numFmtId="14" fontId="6" fillId="2" borderId="5" xfId="0" applyNumberFormat="1" applyFont="1" applyFill="1" applyBorder="1" applyAlignment="1">
      <alignment horizontal="center" vertical="center"/>
    </xf>
    <xf numFmtId="0" fontId="6" fillId="2" borderId="5" xfId="0" applyFont="1" applyFill="1" applyBorder="1" applyAlignment="1">
      <alignment horizontal="center" vertical="center"/>
    </xf>
    <xf numFmtId="43" fontId="13" fillId="2" borderId="5" xfId="1" applyNumberFormat="1" applyFont="1" applyFill="1" applyBorder="1" applyAlignment="1">
      <alignment horizontal="center" vertical="center"/>
    </xf>
    <xf numFmtId="43" fontId="6" fillId="2" borderId="5" xfId="1" applyNumberFormat="1" applyFont="1" applyFill="1" applyBorder="1" applyAlignment="1">
      <alignment horizontal="center" vertical="center"/>
    </xf>
    <xf numFmtId="0" fontId="6" fillId="2" borderId="5" xfId="0" applyFont="1" applyFill="1" applyBorder="1" applyAlignment="1">
      <alignment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W45"/>
  <sheetViews>
    <sheetView tabSelected="1" zoomScaleNormal="100" workbookViewId="0">
      <selection activeCell="F24" sqref="F23:F24"/>
    </sheetView>
  </sheetViews>
  <sheetFormatPr defaultColWidth="9" defaultRowHeight="15" x14ac:dyDescent="0.25"/>
  <cols>
    <col min="1" max="1" width="12.5703125" style="1" customWidth="1"/>
    <col min="2" max="2" width="67" style="1" bestFit="1" customWidth="1"/>
    <col min="3" max="3" width="12" style="1" bestFit="1" customWidth="1"/>
    <col min="4" max="4" width="9.85546875" style="1" bestFit="1" customWidth="1"/>
    <col min="5" max="5" width="14.42578125" style="1" bestFit="1" customWidth="1"/>
    <col min="6" max="6" width="12.140625" style="1" bestFit="1" customWidth="1"/>
    <col min="7" max="7" width="15.42578125" style="1" bestFit="1" customWidth="1"/>
    <col min="8" max="8" width="12.42578125" style="3" bestFit="1" customWidth="1"/>
    <col min="9" max="9" width="14.42578125" style="3" bestFit="1" customWidth="1"/>
    <col min="10" max="10" width="11.140625" style="1" bestFit="1" customWidth="1"/>
    <col min="11" max="11" width="14.42578125" style="1" bestFit="1" customWidth="1"/>
    <col min="12" max="12" width="15" style="1" bestFit="1" customWidth="1"/>
    <col min="13" max="13" width="14" style="1" bestFit="1" customWidth="1"/>
    <col min="14" max="14" width="16.7109375" style="1" bestFit="1" customWidth="1"/>
    <col min="15" max="15" width="15.140625" style="1" bestFit="1" customWidth="1"/>
    <col min="16" max="16" width="18.140625" style="1" bestFit="1" customWidth="1"/>
    <col min="17" max="17" width="7.7109375" style="1" bestFit="1" customWidth="1"/>
    <col min="18" max="18" width="18.140625" style="1" bestFit="1" customWidth="1"/>
    <col min="19" max="19" width="86.85546875" style="1" bestFit="1" customWidth="1"/>
    <col min="20" max="20" width="13.140625" style="1" customWidth="1"/>
    <col min="21" max="75" width="9" style="18"/>
    <col min="76" max="16384" width="9" style="1"/>
  </cols>
  <sheetData>
    <row r="1" spans="1:75" s="20" customFormat="1" ht="30" x14ac:dyDescent="0.25">
      <c r="A1" s="60" t="s">
        <v>39</v>
      </c>
      <c r="B1" s="25" t="s">
        <v>14</v>
      </c>
      <c r="H1" s="21"/>
      <c r="I1" s="21"/>
      <c r="U1" s="18"/>
      <c r="V1" s="18"/>
      <c r="W1" s="18"/>
      <c r="X1" s="18"/>
      <c r="Y1" s="18"/>
      <c r="Z1" s="18"/>
      <c r="AA1" s="18"/>
      <c r="AB1" s="18"/>
      <c r="AC1" s="18"/>
      <c r="AD1" s="18"/>
      <c r="AE1" s="18"/>
      <c r="AF1" s="18"/>
      <c r="AG1" s="18"/>
      <c r="AH1" s="18"/>
      <c r="AI1" s="18"/>
      <c r="AJ1" s="18"/>
      <c r="AK1" s="18"/>
      <c r="AL1" s="18"/>
      <c r="AM1" s="18"/>
      <c r="AN1" s="18"/>
      <c r="AO1" s="18"/>
      <c r="AP1" s="18"/>
      <c r="AQ1" s="18"/>
      <c r="AR1" s="18"/>
      <c r="AS1" s="18"/>
      <c r="AT1" s="18"/>
      <c r="AU1" s="18"/>
      <c r="AV1" s="18"/>
      <c r="AW1" s="18"/>
      <c r="AX1" s="18"/>
      <c r="AY1" s="18"/>
      <c r="AZ1" s="18"/>
      <c r="BA1" s="18"/>
      <c r="BB1" s="18"/>
      <c r="BC1" s="18"/>
      <c r="BD1" s="18"/>
      <c r="BE1" s="18"/>
      <c r="BF1" s="18"/>
      <c r="BG1" s="18"/>
      <c r="BH1" s="18"/>
      <c r="BI1" s="18"/>
      <c r="BJ1" s="18"/>
      <c r="BK1" s="18"/>
      <c r="BL1" s="18"/>
      <c r="BM1" s="18"/>
      <c r="BN1" s="18"/>
      <c r="BO1" s="18"/>
      <c r="BP1" s="18"/>
      <c r="BQ1" s="18"/>
      <c r="BR1" s="18"/>
      <c r="BS1" s="18"/>
      <c r="BT1" s="18"/>
      <c r="BU1" s="18"/>
      <c r="BV1" s="18"/>
      <c r="BW1" s="18"/>
    </row>
    <row r="2" spans="1:75" s="20" customFormat="1" ht="21" x14ac:dyDescent="0.25">
      <c r="A2" s="61" t="s">
        <v>40</v>
      </c>
      <c r="B2" s="62" t="s">
        <v>43</v>
      </c>
      <c r="C2" s="22"/>
      <c r="D2" s="22"/>
      <c r="G2" s="23"/>
      <c r="H2" s="21"/>
      <c r="I2" s="23"/>
      <c r="J2" s="24"/>
      <c r="K2" s="24"/>
      <c r="L2" s="24"/>
      <c r="M2" s="24"/>
      <c r="N2" s="24"/>
      <c r="O2" s="24"/>
      <c r="P2" s="24"/>
      <c r="Q2" s="24"/>
      <c r="U2" s="18"/>
      <c r="V2" s="18"/>
      <c r="W2" s="18"/>
      <c r="X2" s="18"/>
      <c r="Y2" s="18"/>
      <c r="Z2" s="18"/>
      <c r="AA2" s="18"/>
      <c r="AB2" s="18"/>
      <c r="AC2" s="18"/>
      <c r="AD2" s="18"/>
      <c r="AE2" s="18"/>
      <c r="AF2" s="18"/>
      <c r="AG2" s="18"/>
      <c r="AH2" s="18"/>
      <c r="AI2" s="18"/>
      <c r="AJ2" s="18"/>
      <c r="AK2" s="18"/>
      <c r="AL2" s="18"/>
      <c r="AM2" s="18"/>
      <c r="AN2" s="18"/>
      <c r="AO2" s="18"/>
      <c r="AP2" s="18"/>
      <c r="AQ2" s="18"/>
      <c r="AR2" s="18"/>
      <c r="AS2" s="18"/>
      <c r="AT2" s="18"/>
      <c r="AU2" s="18"/>
      <c r="AV2" s="18"/>
      <c r="AW2" s="18"/>
      <c r="AX2" s="18"/>
      <c r="AY2" s="18"/>
      <c r="AZ2" s="18"/>
      <c r="BA2" s="18"/>
      <c r="BB2" s="18"/>
      <c r="BC2" s="18"/>
      <c r="BD2" s="18"/>
      <c r="BE2" s="18"/>
      <c r="BF2" s="18"/>
      <c r="BG2" s="18"/>
      <c r="BH2" s="18"/>
      <c r="BI2" s="18"/>
      <c r="BJ2" s="18"/>
      <c r="BK2" s="18"/>
      <c r="BL2" s="18"/>
      <c r="BM2" s="18"/>
      <c r="BN2" s="18"/>
      <c r="BO2" s="18"/>
      <c r="BP2" s="18"/>
      <c r="BQ2" s="18"/>
      <c r="BR2" s="18"/>
      <c r="BS2" s="18"/>
      <c r="BT2" s="18"/>
      <c r="BU2" s="18"/>
      <c r="BV2" s="18"/>
      <c r="BW2" s="18"/>
    </row>
    <row r="3" spans="1:75" s="20" customFormat="1" ht="21" x14ac:dyDescent="0.25">
      <c r="A3" s="61" t="s">
        <v>41</v>
      </c>
      <c r="B3" s="62" t="s">
        <v>44</v>
      </c>
      <c r="C3" s="22"/>
      <c r="D3" s="22"/>
      <c r="G3" s="23"/>
      <c r="H3" s="21"/>
      <c r="I3" s="23"/>
      <c r="J3" s="24"/>
      <c r="K3" s="24"/>
      <c r="L3" s="24"/>
      <c r="M3" s="24"/>
      <c r="N3" s="24"/>
      <c r="O3" s="24"/>
      <c r="P3" s="24"/>
      <c r="Q3" s="24"/>
      <c r="U3" s="18"/>
      <c r="V3" s="18"/>
      <c r="W3" s="18"/>
      <c r="X3" s="18"/>
      <c r="Y3" s="18"/>
      <c r="Z3" s="18"/>
      <c r="AA3" s="18"/>
      <c r="AB3" s="18"/>
      <c r="AC3" s="18"/>
      <c r="AD3" s="18"/>
      <c r="AE3" s="18"/>
      <c r="AF3" s="18"/>
      <c r="AG3" s="18"/>
      <c r="AH3" s="18"/>
      <c r="AI3" s="18"/>
      <c r="AJ3" s="18"/>
      <c r="AK3" s="18"/>
      <c r="AL3" s="18"/>
      <c r="AM3" s="18"/>
      <c r="AN3" s="18"/>
      <c r="AO3" s="18"/>
      <c r="AP3" s="18"/>
      <c r="AQ3" s="18"/>
      <c r="AR3" s="18"/>
      <c r="AS3" s="18"/>
      <c r="AT3" s="18"/>
      <c r="AU3" s="18"/>
      <c r="AV3" s="18"/>
      <c r="AW3" s="18"/>
      <c r="AX3" s="18"/>
      <c r="AY3" s="18"/>
      <c r="AZ3" s="18"/>
      <c r="BA3" s="18"/>
      <c r="BB3" s="18"/>
      <c r="BC3" s="18"/>
      <c r="BD3" s="18"/>
      <c r="BE3" s="18"/>
      <c r="BF3" s="18"/>
      <c r="BG3" s="18"/>
      <c r="BH3" s="18"/>
      <c r="BI3" s="18"/>
      <c r="BJ3" s="18"/>
      <c r="BK3" s="18"/>
      <c r="BL3" s="18"/>
      <c r="BM3" s="18"/>
      <c r="BN3" s="18"/>
      <c r="BO3" s="18"/>
      <c r="BP3" s="18"/>
      <c r="BQ3" s="18"/>
      <c r="BR3" s="18"/>
      <c r="BS3" s="18"/>
      <c r="BT3" s="18"/>
      <c r="BU3" s="18"/>
      <c r="BV3" s="18"/>
      <c r="BW3" s="18"/>
    </row>
    <row r="4" spans="1:75" s="20" customFormat="1" ht="15.75" thickBot="1" x14ac:dyDescent="0.3">
      <c r="A4" s="61" t="s">
        <v>42</v>
      </c>
      <c r="B4" s="62" t="s">
        <v>44</v>
      </c>
      <c r="C4" s="24"/>
      <c r="D4" s="24"/>
      <c r="E4" s="24"/>
      <c r="F4" s="24"/>
      <c r="G4" s="24"/>
      <c r="H4" s="26"/>
      <c r="I4" s="26"/>
      <c r="J4" s="24"/>
      <c r="K4" s="24"/>
      <c r="L4" s="24"/>
      <c r="M4" s="24"/>
      <c r="R4" s="27"/>
      <c r="S4" s="27"/>
      <c r="U4" s="18"/>
      <c r="V4" s="18"/>
      <c r="W4" s="18"/>
      <c r="X4" s="18"/>
      <c r="Y4" s="18"/>
      <c r="Z4" s="18"/>
      <c r="AA4" s="18"/>
      <c r="AB4" s="18"/>
      <c r="AC4" s="18"/>
      <c r="AD4" s="18"/>
      <c r="AE4" s="18"/>
      <c r="AF4" s="18"/>
      <c r="AG4" s="18"/>
      <c r="AH4" s="18"/>
      <c r="AI4" s="18"/>
      <c r="AJ4" s="18"/>
      <c r="AK4" s="18"/>
      <c r="AL4" s="18"/>
      <c r="AM4" s="18"/>
      <c r="AN4" s="18"/>
      <c r="AO4" s="18"/>
      <c r="AP4" s="18"/>
      <c r="AQ4" s="18"/>
      <c r="AR4" s="18"/>
      <c r="AS4" s="18"/>
      <c r="AT4" s="18"/>
      <c r="AU4" s="18"/>
      <c r="AV4" s="18"/>
      <c r="AW4" s="18"/>
      <c r="AX4" s="18"/>
      <c r="AY4" s="18"/>
      <c r="AZ4" s="18"/>
      <c r="BA4" s="18"/>
      <c r="BB4" s="18"/>
      <c r="BC4" s="18"/>
      <c r="BD4" s="18"/>
      <c r="BE4" s="18"/>
      <c r="BF4" s="18"/>
      <c r="BG4" s="18"/>
      <c r="BH4" s="18"/>
      <c r="BI4" s="18"/>
      <c r="BJ4" s="18"/>
      <c r="BK4" s="18"/>
      <c r="BL4" s="18"/>
      <c r="BM4" s="18"/>
      <c r="BN4" s="18"/>
      <c r="BO4" s="18"/>
      <c r="BP4" s="18"/>
      <c r="BQ4" s="18"/>
      <c r="BR4" s="18"/>
      <c r="BS4" s="18"/>
      <c r="BT4" s="18"/>
      <c r="BU4" s="18"/>
      <c r="BV4" s="18"/>
      <c r="BW4" s="18"/>
    </row>
    <row r="5" spans="1:75" ht="40.5" customHeight="1" x14ac:dyDescent="0.25">
      <c r="A5" s="68" t="s">
        <v>60</v>
      </c>
      <c r="B5" s="63" t="s">
        <v>49</v>
      </c>
      <c r="C5" s="64" t="s">
        <v>50</v>
      </c>
      <c r="D5" s="65" t="s">
        <v>51</v>
      </c>
      <c r="E5" s="63" t="s">
        <v>52</v>
      </c>
      <c r="F5" s="63" t="s">
        <v>53</v>
      </c>
      <c r="G5" s="65" t="s">
        <v>54</v>
      </c>
      <c r="H5" s="66" t="s">
        <v>55</v>
      </c>
      <c r="I5" s="67" t="s">
        <v>0</v>
      </c>
      <c r="J5" s="63" t="s">
        <v>56</v>
      </c>
      <c r="K5" s="63" t="s">
        <v>57</v>
      </c>
      <c r="L5" s="63" t="s">
        <v>58</v>
      </c>
      <c r="M5" s="63" t="s">
        <v>59</v>
      </c>
      <c r="N5" s="7" t="s">
        <v>61</v>
      </c>
      <c r="O5" s="7" t="s">
        <v>22</v>
      </c>
      <c r="P5" s="7" t="s">
        <v>62</v>
      </c>
      <c r="Q5" s="7"/>
      <c r="R5" s="63" t="s">
        <v>63</v>
      </c>
      <c r="S5" s="63" t="s">
        <v>1</v>
      </c>
      <c r="T5" s="29" t="s">
        <v>16</v>
      </c>
    </row>
    <row r="6" spans="1:75" ht="15.75" thickBot="1" x14ac:dyDescent="0.3">
      <c r="A6" s="13"/>
      <c r="B6" s="2"/>
      <c r="C6" s="2"/>
      <c r="D6" s="2"/>
      <c r="E6" s="2"/>
      <c r="F6" s="2"/>
      <c r="G6" s="2"/>
      <c r="H6" s="14">
        <v>0.18</v>
      </c>
      <c r="I6" s="2"/>
      <c r="J6" s="14">
        <v>0.01</v>
      </c>
      <c r="K6" s="14">
        <v>0.05</v>
      </c>
      <c r="L6" s="14">
        <v>0</v>
      </c>
      <c r="M6" s="14">
        <v>0.1</v>
      </c>
      <c r="N6" s="14">
        <v>0.18</v>
      </c>
      <c r="O6" s="14"/>
      <c r="P6" s="2"/>
      <c r="Q6" s="15"/>
      <c r="R6" s="2"/>
      <c r="S6" s="2"/>
      <c r="T6" s="13"/>
    </row>
    <row r="7" spans="1:75" s="4" customFormat="1" ht="18" x14ac:dyDescent="0.25">
      <c r="A7" s="30">
        <v>57903</v>
      </c>
      <c r="B7" s="8" t="s">
        <v>4</v>
      </c>
      <c r="C7" s="31">
        <v>45157</v>
      </c>
      <c r="D7" s="32">
        <v>6</v>
      </c>
      <c r="E7" s="33">
        <v>240500</v>
      </c>
      <c r="F7" s="33">
        <v>0</v>
      </c>
      <c r="G7" s="33">
        <f>ROUND(E7-F7,)</f>
        <v>240500</v>
      </c>
      <c r="H7" s="33">
        <f>ROUND(G7*$H$6,0)</f>
        <v>43290</v>
      </c>
      <c r="I7" s="33">
        <f>G7+H7</f>
        <v>283790</v>
      </c>
      <c r="J7" s="33">
        <f>ROUND(G7*$J$6,)</f>
        <v>2405</v>
      </c>
      <c r="K7" s="33">
        <f>(G7*$K$6)</f>
        <v>12025</v>
      </c>
      <c r="L7" s="33">
        <f>ROUND(G7*$L$6,)</f>
        <v>0</v>
      </c>
      <c r="M7" s="33">
        <v>0</v>
      </c>
      <c r="N7" s="33">
        <f>H7</f>
        <v>43290</v>
      </c>
      <c r="O7" s="33"/>
      <c r="P7" s="33">
        <f>ROUND(I7-SUM(J7:N7),0)</f>
        <v>226070</v>
      </c>
      <c r="Q7" s="45">
        <f>A7</f>
        <v>57903</v>
      </c>
      <c r="R7" s="33">
        <v>99000</v>
      </c>
      <c r="S7" s="34" t="s">
        <v>5</v>
      </c>
      <c r="T7" s="30"/>
      <c r="U7" s="19"/>
      <c r="V7" s="19"/>
      <c r="W7" s="19"/>
      <c r="X7" s="19"/>
      <c r="Y7" s="19"/>
      <c r="Z7" s="19"/>
      <c r="AA7" s="19"/>
      <c r="AB7" s="19"/>
      <c r="AC7" s="19"/>
      <c r="AD7" s="19"/>
      <c r="AE7" s="19"/>
      <c r="AF7" s="19"/>
      <c r="AG7" s="19"/>
      <c r="AH7" s="19"/>
      <c r="AI7" s="19"/>
      <c r="AJ7" s="19"/>
      <c r="AK7" s="19"/>
      <c r="AL7" s="19"/>
      <c r="AM7" s="19"/>
      <c r="AN7" s="19"/>
      <c r="AO7" s="19"/>
      <c r="AP7" s="19"/>
      <c r="AQ7" s="19"/>
      <c r="AR7" s="19"/>
      <c r="AS7" s="19"/>
      <c r="AT7" s="19"/>
      <c r="AU7" s="19"/>
      <c r="AV7" s="19"/>
      <c r="AW7" s="19"/>
      <c r="AX7" s="19"/>
      <c r="AY7" s="19"/>
      <c r="AZ7" s="19"/>
      <c r="BA7" s="19"/>
      <c r="BB7" s="19"/>
      <c r="BC7" s="19"/>
      <c r="BD7" s="19"/>
      <c r="BE7" s="19"/>
      <c r="BF7" s="19"/>
      <c r="BG7" s="19"/>
      <c r="BH7" s="19"/>
      <c r="BI7" s="19"/>
      <c r="BJ7" s="19"/>
      <c r="BK7" s="19"/>
      <c r="BL7" s="19"/>
      <c r="BM7" s="19"/>
      <c r="BN7" s="19"/>
      <c r="BO7" s="19"/>
      <c r="BP7" s="19"/>
      <c r="BQ7" s="19"/>
      <c r="BR7" s="19"/>
      <c r="BS7" s="19"/>
      <c r="BT7" s="19"/>
      <c r="BU7" s="19"/>
      <c r="BV7" s="19"/>
      <c r="BW7" s="19"/>
    </row>
    <row r="8" spans="1:75" s="4" customFormat="1" ht="18" x14ac:dyDescent="0.25">
      <c r="A8" s="30">
        <v>57903</v>
      </c>
      <c r="B8" s="8" t="s">
        <v>6</v>
      </c>
      <c r="C8" s="36">
        <v>45176</v>
      </c>
      <c r="D8" s="37">
        <v>6</v>
      </c>
      <c r="E8" s="8">
        <v>43290</v>
      </c>
      <c r="F8" s="8"/>
      <c r="G8" s="8"/>
      <c r="H8" s="8"/>
      <c r="I8" s="8"/>
      <c r="J8" s="8"/>
      <c r="K8" s="8"/>
      <c r="L8" s="8"/>
      <c r="M8" s="8"/>
      <c r="N8" s="8"/>
      <c r="O8" s="8"/>
      <c r="P8" s="8">
        <f>E8</f>
        <v>43290</v>
      </c>
      <c r="Q8" s="38"/>
      <c r="R8" s="8">
        <v>127070</v>
      </c>
      <c r="S8" s="39" t="s">
        <v>7</v>
      </c>
      <c r="T8" s="35"/>
      <c r="U8" s="19"/>
      <c r="V8" s="19"/>
      <c r="W8" s="19"/>
      <c r="X8" s="19"/>
      <c r="Y8" s="19"/>
      <c r="Z8" s="19"/>
      <c r="AA8" s="19"/>
      <c r="AB8" s="19"/>
      <c r="AC8" s="19"/>
      <c r="AD8" s="19"/>
      <c r="AE8" s="19"/>
      <c r="AF8" s="19"/>
      <c r="AG8" s="19"/>
      <c r="AH8" s="19"/>
      <c r="AI8" s="19"/>
      <c r="AJ8" s="19"/>
      <c r="AK8" s="19"/>
      <c r="AL8" s="19"/>
      <c r="AM8" s="19"/>
      <c r="AN8" s="19"/>
      <c r="AO8" s="19"/>
      <c r="AP8" s="19"/>
      <c r="AQ8" s="19"/>
      <c r="AR8" s="19"/>
      <c r="AS8" s="19"/>
      <c r="AT8" s="19"/>
      <c r="AU8" s="19"/>
      <c r="AV8" s="19"/>
      <c r="AW8" s="19"/>
      <c r="AX8" s="19"/>
      <c r="AY8" s="19"/>
      <c r="AZ8" s="19"/>
      <c r="BA8" s="19"/>
      <c r="BB8" s="19"/>
      <c r="BC8" s="19"/>
      <c r="BD8" s="19"/>
      <c r="BE8" s="19"/>
      <c r="BF8" s="19"/>
      <c r="BG8" s="19"/>
      <c r="BH8" s="19"/>
      <c r="BI8" s="19"/>
      <c r="BJ8" s="19"/>
      <c r="BK8" s="19"/>
      <c r="BL8" s="19"/>
      <c r="BM8" s="19"/>
      <c r="BN8" s="19"/>
      <c r="BO8" s="19"/>
      <c r="BP8" s="19"/>
      <c r="BQ8" s="19"/>
      <c r="BR8" s="19"/>
      <c r="BS8" s="19"/>
      <c r="BT8" s="19"/>
      <c r="BU8" s="19"/>
      <c r="BV8" s="19"/>
      <c r="BW8" s="19"/>
    </row>
    <row r="9" spans="1:75" s="4" customFormat="1" ht="18" x14ac:dyDescent="0.25">
      <c r="A9" s="30">
        <v>57903</v>
      </c>
      <c r="B9" s="40"/>
      <c r="C9" s="36"/>
      <c r="D9" s="37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38"/>
      <c r="R9" s="8">
        <v>43290</v>
      </c>
      <c r="S9" s="39" t="s">
        <v>13</v>
      </c>
      <c r="T9" s="35"/>
      <c r="U9" s="19"/>
      <c r="V9" s="19"/>
      <c r="W9" s="19"/>
      <c r="X9" s="19"/>
      <c r="Y9" s="19"/>
      <c r="Z9" s="19"/>
      <c r="AA9" s="19"/>
      <c r="AB9" s="19"/>
      <c r="AC9" s="19"/>
      <c r="AD9" s="19"/>
      <c r="AE9" s="19"/>
      <c r="AF9" s="19"/>
      <c r="AG9" s="19"/>
      <c r="AH9" s="19"/>
      <c r="AI9" s="19"/>
      <c r="AJ9" s="19"/>
      <c r="AK9" s="19"/>
      <c r="AL9" s="19"/>
      <c r="AM9" s="19"/>
      <c r="AN9" s="19"/>
      <c r="AO9" s="19"/>
      <c r="AP9" s="19"/>
      <c r="AQ9" s="19"/>
      <c r="AR9" s="19"/>
      <c r="AS9" s="19"/>
      <c r="AT9" s="19"/>
      <c r="AU9" s="19"/>
      <c r="AV9" s="19"/>
      <c r="AW9" s="19"/>
      <c r="AX9" s="19"/>
      <c r="AY9" s="19"/>
      <c r="AZ9" s="19"/>
      <c r="BA9" s="19"/>
      <c r="BB9" s="19"/>
      <c r="BC9" s="19"/>
      <c r="BD9" s="19"/>
      <c r="BE9" s="19"/>
      <c r="BF9" s="19"/>
      <c r="BG9" s="19"/>
      <c r="BH9" s="19"/>
      <c r="BI9" s="19"/>
      <c r="BJ9" s="19"/>
      <c r="BK9" s="19"/>
      <c r="BL9" s="19"/>
      <c r="BM9" s="19"/>
      <c r="BN9" s="19"/>
      <c r="BO9" s="19"/>
      <c r="BP9" s="19"/>
      <c r="BQ9" s="19"/>
      <c r="BR9" s="19"/>
      <c r="BS9" s="19"/>
      <c r="BT9" s="19"/>
      <c r="BU9" s="19"/>
      <c r="BV9" s="19"/>
      <c r="BW9" s="19"/>
    </row>
    <row r="10" spans="1:75" s="5" customFormat="1" ht="18" x14ac:dyDescent="0.25">
      <c r="A10" s="41"/>
      <c r="B10" s="42"/>
      <c r="C10" s="42"/>
      <c r="D10" s="42"/>
      <c r="E10" s="42"/>
      <c r="F10" s="42"/>
      <c r="G10" s="42">
        <f t="shared" ref="G10" si="0">ROUND(E10-F10,)</f>
        <v>0</v>
      </c>
      <c r="H10" s="42">
        <f t="shared" ref="H10" si="1">ROUND(G10*$H$6,0)</f>
        <v>0</v>
      </c>
      <c r="I10" s="42">
        <f t="shared" ref="I10" si="2">G10+H10</f>
        <v>0</v>
      </c>
      <c r="J10" s="42">
        <f t="shared" ref="J10" si="3">ROUND(G10*$J$6,)</f>
        <v>0</v>
      </c>
      <c r="K10" s="42">
        <f t="shared" ref="K10" si="4">ROUND(G10*$K$6,)</f>
        <v>0</v>
      </c>
      <c r="L10" s="42">
        <f t="shared" ref="L10" si="5">ROUND(G10*$L$6,)</f>
        <v>0</v>
      </c>
      <c r="M10" s="42">
        <f t="shared" ref="M10" si="6">ROUND(G10*$M$6,)</f>
        <v>0</v>
      </c>
      <c r="N10" s="42">
        <f t="shared" ref="N10" si="7">H10</f>
        <v>0</v>
      </c>
      <c r="O10" s="42"/>
      <c r="P10" s="42">
        <f t="shared" ref="P10" si="8">ROUND(I10-SUM(J10:N10),0)</f>
        <v>0</v>
      </c>
      <c r="Q10" s="43"/>
      <c r="R10" s="42"/>
      <c r="S10" s="41"/>
      <c r="T10" s="44">
        <f>SUM(P7:P9)-SUM(R7:R9)</f>
        <v>0</v>
      </c>
      <c r="U10" s="19"/>
      <c r="V10" s="19"/>
      <c r="W10" s="19"/>
      <c r="X10" s="19"/>
      <c r="Y10" s="19"/>
      <c r="Z10" s="19"/>
      <c r="AA10" s="19"/>
      <c r="AB10" s="19"/>
      <c r="AC10" s="19"/>
      <c r="AD10" s="19"/>
      <c r="AE10" s="19"/>
      <c r="AF10" s="19"/>
      <c r="AG10" s="19"/>
      <c r="AH10" s="19"/>
      <c r="AI10" s="19"/>
      <c r="AJ10" s="19"/>
      <c r="AK10" s="19"/>
      <c r="AL10" s="19"/>
      <c r="AM10" s="19"/>
      <c r="AN10" s="19"/>
      <c r="AO10" s="19"/>
      <c r="AP10" s="19"/>
      <c r="AQ10" s="19"/>
      <c r="AR10" s="19"/>
      <c r="AS10" s="19"/>
      <c r="AT10" s="19"/>
      <c r="AU10" s="19"/>
      <c r="AV10" s="19"/>
      <c r="AW10" s="19"/>
      <c r="AX10" s="19"/>
      <c r="AY10" s="19"/>
      <c r="AZ10" s="19"/>
      <c r="BA10" s="19"/>
      <c r="BB10" s="19"/>
      <c r="BC10" s="19"/>
      <c r="BD10" s="19"/>
      <c r="BE10" s="19"/>
      <c r="BF10" s="19"/>
      <c r="BG10" s="19"/>
      <c r="BH10" s="19"/>
      <c r="BI10" s="19"/>
      <c r="BJ10" s="19"/>
      <c r="BK10" s="19"/>
      <c r="BL10" s="19"/>
      <c r="BM10" s="19"/>
      <c r="BN10" s="19"/>
      <c r="BO10" s="19"/>
      <c r="BP10" s="19"/>
      <c r="BQ10" s="19"/>
      <c r="BR10" s="19"/>
      <c r="BS10" s="19"/>
      <c r="BT10" s="19"/>
      <c r="BU10" s="19"/>
      <c r="BV10" s="19"/>
      <c r="BW10" s="19"/>
    </row>
    <row r="11" spans="1:75" s="4" customFormat="1" ht="18" x14ac:dyDescent="0.25">
      <c r="A11" s="35">
        <v>59005</v>
      </c>
      <c r="B11" s="8" t="s">
        <v>8</v>
      </c>
      <c r="C11" s="36">
        <v>45157</v>
      </c>
      <c r="D11" s="37">
        <v>5</v>
      </c>
      <c r="E11" s="8">
        <v>300080</v>
      </c>
      <c r="F11" s="8">
        <f>11970+6266</f>
        <v>18236</v>
      </c>
      <c r="G11" s="8">
        <f>ROUND(E11-F11,)</f>
        <v>281844</v>
      </c>
      <c r="H11" s="8">
        <f>ROUND(G11*$H$6,0)</f>
        <v>50732</v>
      </c>
      <c r="I11" s="8">
        <f>G11+H11</f>
        <v>332576</v>
      </c>
      <c r="J11" s="8">
        <f>ROUND(G11*$J$6,)</f>
        <v>2818</v>
      </c>
      <c r="K11" s="8">
        <f>(G11*$K$6)</f>
        <v>14092.2</v>
      </c>
      <c r="L11" s="8"/>
      <c r="M11" s="8"/>
      <c r="N11" s="8">
        <f>H11</f>
        <v>50732</v>
      </c>
      <c r="O11" s="8"/>
      <c r="P11" s="8">
        <f>ROUND(I11-SUM(J11:N11),0)</f>
        <v>264934</v>
      </c>
      <c r="Q11" s="45">
        <f>A11</f>
        <v>59005</v>
      </c>
      <c r="R11" s="8">
        <v>99000</v>
      </c>
      <c r="S11" s="39" t="s">
        <v>9</v>
      </c>
      <c r="T11" s="35"/>
      <c r="U11" s="19"/>
      <c r="V11" s="19"/>
      <c r="W11" s="19"/>
      <c r="X11" s="19"/>
      <c r="Y11" s="19"/>
      <c r="Z11" s="19"/>
      <c r="AA11" s="19"/>
      <c r="AB11" s="19"/>
      <c r="AC11" s="19"/>
      <c r="AD11" s="19"/>
      <c r="AE11" s="19"/>
      <c r="AF11" s="19"/>
      <c r="AG11" s="19"/>
      <c r="AH11" s="19"/>
      <c r="AI11" s="19"/>
      <c r="AJ11" s="19"/>
      <c r="AK11" s="19"/>
      <c r="AL11" s="19"/>
      <c r="AM11" s="19"/>
      <c r="AN11" s="19"/>
      <c r="AO11" s="19"/>
      <c r="AP11" s="19"/>
      <c r="AQ11" s="19"/>
      <c r="AR11" s="19"/>
      <c r="AS11" s="19"/>
      <c r="AT11" s="19"/>
      <c r="AU11" s="19"/>
      <c r="AV11" s="19"/>
      <c r="AW11" s="19"/>
      <c r="AX11" s="19"/>
      <c r="AY11" s="19"/>
      <c r="AZ11" s="19"/>
      <c r="BA11" s="19"/>
      <c r="BB11" s="19"/>
      <c r="BC11" s="19"/>
      <c r="BD11" s="19"/>
      <c r="BE11" s="19"/>
      <c r="BF11" s="19"/>
      <c r="BG11" s="19"/>
      <c r="BH11" s="19"/>
      <c r="BI11" s="19"/>
      <c r="BJ11" s="19"/>
      <c r="BK11" s="19"/>
      <c r="BL11" s="19"/>
      <c r="BM11" s="19"/>
      <c r="BN11" s="19"/>
      <c r="BO11" s="19"/>
      <c r="BP11" s="19"/>
      <c r="BQ11" s="19"/>
      <c r="BR11" s="19"/>
      <c r="BS11" s="19"/>
      <c r="BT11" s="19"/>
      <c r="BU11" s="19"/>
      <c r="BV11" s="19"/>
      <c r="BW11" s="19"/>
    </row>
    <row r="12" spans="1:75" s="4" customFormat="1" ht="18" x14ac:dyDescent="0.25">
      <c r="A12" s="35">
        <v>59005</v>
      </c>
      <c r="B12" s="8" t="s">
        <v>10</v>
      </c>
      <c r="C12" s="36">
        <v>45207</v>
      </c>
      <c r="D12" s="37">
        <v>5</v>
      </c>
      <c r="E12" s="8">
        <v>50732</v>
      </c>
      <c r="F12" s="8"/>
      <c r="G12" s="8"/>
      <c r="H12" s="8"/>
      <c r="I12" s="8"/>
      <c r="J12" s="8"/>
      <c r="K12" s="8"/>
      <c r="L12" s="8"/>
      <c r="M12" s="8"/>
      <c r="N12" s="8"/>
      <c r="O12" s="8"/>
      <c r="P12" s="8">
        <f>E12</f>
        <v>50732</v>
      </c>
      <c r="Q12" s="38"/>
      <c r="R12" s="8">
        <v>165934</v>
      </c>
      <c r="S12" s="39" t="s">
        <v>11</v>
      </c>
      <c r="T12" s="35"/>
      <c r="U12" s="19"/>
      <c r="V12" s="19"/>
      <c r="W12" s="19"/>
      <c r="X12" s="19"/>
      <c r="Y12" s="19"/>
      <c r="Z12" s="19"/>
      <c r="AA12" s="19"/>
      <c r="AB12" s="19"/>
      <c r="AC12" s="19"/>
      <c r="AD12" s="19"/>
      <c r="AE12" s="19"/>
      <c r="AF12" s="19"/>
      <c r="AG12" s="19"/>
      <c r="AH12" s="19"/>
      <c r="AI12" s="19"/>
      <c r="AJ12" s="19"/>
      <c r="AK12" s="19"/>
      <c r="AL12" s="19"/>
      <c r="AM12" s="19"/>
      <c r="AN12" s="19"/>
      <c r="AO12" s="19"/>
      <c r="AP12" s="19"/>
      <c r="AQ12" s="19"/>
      <c r="AR12" s="19"/>
      <c r="AS12" s="19"/>
      <c r="AT12" s="19"/>
      <c r="AU12" s="19"/>
      <c r="AV12" s="19"/>
      <c r="AW12" s="19"/>
      <c r="AX12" s="19"/>
      <c r="AY12" s="19"/>
      <c r="AZ12" s="19"/>
      <c r="BA12" s="19"/>
      <c r="BB12" s="19"/>
      <c r="BC12" s="19"/>
      <c r="BD12" s="19"/>
      <c r="BE12" s="19"/>
      <c r="BF12" s="19"/>
      <c r="BG12" s="19"/>
      <c r="BH12" s="19"/>
      <c r="BI12" s="19"/>
      <c r="BJ12" s="19"/>
      <c r="BK12" s="19"/>
      <c r="BL12" s="19"/>
      <c r="BM12" s="19"/>
      <c r="BN12" s="19"/>
      <c r="BO12" s="19"/>
      <c r="BP12" s="19"/>
      <c r="BQ12" s="19"/>
      <c r="BR12" s="19"/>
      <c r="BS12" s="19"/>
      <c r="BT12" s="19"/>
      <c r="BU12" s="19"/>
      <c r="BV12" s="19"/>
      <c r="BW12" s="19"/>
    </row>
    <row r="13" spans="1:75" ht="18" x14ac:dyDescent="0.25">
      <c r="A13" s="35">
        <v>59005</v>
      </c>
      <c r="B13" s="8"/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  <c r="Q13" s="38"/>
      <c r="R13" s="8">
        <v>50732</v>
      </c>
      <c r="S13" s="39" t="s">
        <v>12</v>
      </c>
      <c r="T13" s="35"/>
    </row>
    <row r="14" spans="1:75" s="5" customFormat="1" ht="18" x14ac:dyDescent="0.25">
      <c r="A14" s="41"/>
      <c r="B14" s="42"/>
      <c r="C14" s="42"/>
      <c r="D14" s="42"/>
      <c r="E14" s="42"/>
      <c r="F14" s="42"/>
      <c r="G14" s="42"/>
      <c r="H14" s="42"/>
      <c r="I14" s="42"/>
      <c r="J14" s="42"/>
      <c r="K14" s="42"/>
      <c r="L14" s="42"/>
      <c r="M14" s="42"/>
      <c r="N14" s="42"/>
      <c r="O14" s="42"/>
      <c r="P14" s="42"/>
      <c r="Q14" s="43"/>
      <c r="R14" s="42"/>
      <c r="S14" s="41"/>
      <c r="T14" s="44">
        <f>SUM(P11:P13)-SUM(R11:R13)</f>
        <v>0</v>
      </c>
      <c r="U14" s="19"/>
      <c r="V14" s="19"/>
      <c r="W14" s="19"/>
      <c r="X14" s="19"/>
      <c r="Y14" s="19"/>
      <c r="Z14" s="19"/>
      <c r="AA14" s="19"/>
      <c r="AB14" s="19"/>
      <c r="AC14" s="19"/>
      <c r="AD14" s="19"/>
      <c r="AE14" s="19"/>
      <c r="AF14" s="19"/>
      <c r="AG14" s="19"/>
      <c r="AH14" s="19"/>
      <c r="AI14" s="19"/>
      <c r="AJ14" s="19"/>
      <c r="AK14" s="19"/>
      <c r="AL14" s="19"/>
      <c r="AM14" s="19"/>
      <c r="AN14" s="19"/>
      <c r="AO14" s="19"/>
      <c r="AP14" s="19"/>
      <c r="AQ14" s="19"/>
      <c r="AR14" s="19"/>
      <c r="AS14" s="19"/>
      <c r="AT14" s="19"/>
      <c r="AU14" s="19"/>
      <c r="AV14" s="19"/>
      <c r="AW14" s="19"/>
      <c r="AX14" s="19"/>
      <c r="AY14" s="19"/>
      <c r="AZ14" s="19"/>
      <c r="BA14" s="19"/>
      <c r="BB14" s="19"/>
      <c r="BC14" s="19"/>
      <c r="BD14" s="19"/>
      <c r="BE14" s="19"/>
      <c r="BF14" s="19"/>
      <c r="BG14" s="19"/>
      <c r="BH14" s="19"/>
      <c r="BI14" s="19"/>
      <c r="BJ14" s="19"/>
      <c r="BK14" s="19"/>
      <c r="BL14" s="19"/>
      <c r="BM14" s="19"/>
      <c r="BN14" s="19"/>
      <c r="BO14" s="19"/>
      <c r="BP14" s="19"/>
      <c r="BQ14" s="19"/>
      <c r="BR14" s="19"/>
      <c r="BS14" s="19"/>
      <c r="BT14" s="19"/>
      <c r="BU14" s="19"/>
      <c r="BV14" s="19"/>
      <c r="BW14" s="19"/>
    </row>
    <row r="15" spans="1:75" ht="18" x14ac:dyDescent="0.25">
      <c r="A15" s="35">
        <v>66192</v>
      </c>
      <c r="B15" s="8" t="s">
        <v>45</v>
      </c>
      <c r="C15" s="36">
        <v>45624</v>
      </c>
      <c r="D15" s="37">
        <v>23</v>
      </c>
      <c r="E15" s="46">
        <v>127495</v>
      </c>
      <c r="F15" s="46">
        <v>0</v>
      </c>
      <c r="G15" s="8">
        <f>ROUND(E15-F15,)</f>
        <v>127495</v>
      </c>
      <c r="H15" s="8">
        <f>ROUND(G15*$H$6,0)</f>
        <v>22949</v>
      </c>
      <c r="I15" s="8">
        <f>G15+H15</f>
        <v>150444</v>
      </c>
      <c r="J15" s="8">
        <f>ROUND(G15*$J$6,)</f>
        <v>1275</v>
      </c>
      <c r="K15" s="8">
        <f>(G15*$K$6)</f>
        <v>6374.75</v>
      </c>
      <c r="L15" s="8"/>
      <c r="M15" s="8"/>
      <c r="N15" s="8">
        <f>H15</f>
        <v>22949</v>
      </c>
      <c r="O15" s="8"/>
      <c r="P15" s="8">
        <f>ROUND(I15-SUM(J15:N15),0)</f>
        <v>119845</v>
      </c>
      <c r="Q15" s="45">
        <f>A15</f>
        <v>66192</v>
      </c>
      <c r="R15" s="8">
        <v>99000</v>
      </c>
      <c r="S15" s="39" t="s">
        <v>15</v>
      </c>
      <c r="T15" s="35"/>
    </row>
    <row r="16" spans="1:75" ht="18" x14ac:dyDescent="0.25">
      <c r="A16" s="35">
        <v>66192</v>
      </c>
      <c r="B16" s="8" t="s">
        <v>45</v>
      </c>
      <c r="C16" s="36">
        <v>45624</v>
      </c>
      <c r="D16" s="37">
        <v>24</v>
      </c>
      <c r="E16" s="46">
        <v>38100</v>
      </c>
      <c r="F16" s="46">
        <v>0</v>
      </c>
      <c r="G16" s="8">
        <f>ROUND(E16-F16,)</f>
        <v>38100</v>
      </c>
      <c r="H16" s="8">
        <f>ROUND(G16*$H$6,0)</f>
        <v>6858</v>
      </c>
      <c r="I16" s="8">
        <f>G16+H16</f>
        <v>44958</v>
      </c>
      <c r="J16" s="8">
        <f>ROUND(G16*$J$6,)</f>
        <v>381</v>
      </c>
      <c r="K16" s="8">
        <f>(G16*$K$6)</f>
        <v>1905</v>
      </c>
      <c r="L16" s="8"/>
      <c r="M16" s="8"/>
      <c r="N16" s="8">
        <f>H16</f>
        <v>6858</v>
      </c>
      <c r="O16" s="8"/>
      <c r="P16" s="8">
        <f>ROUND(I16-SUM(J16:N16),0)</f>
        <v>35814</v>
      </c>
      <c r="Q16" s="38"/>
      <c r="R16" s="8">
        <v>20846</v>
      </c>
      <c r="S16" s="39" t="s">
        <v>23</v>
      </c>
      <c r="T16" s="35"/>
    </row>
    <row r="17" spans="1:75" ht="18" x14ac:dyDescent="0.25">
      <c r="A17" s="35">
        <v>66192</v>
      </c>
      <c r="B17" s="8" t="s">
        <v>10</v>
      </c>
      <c r="C17" s="37"/>
      <c r="D17" s="37" t="s">
        <v>26</v>
      </c>
      <c r="E17" s="46">
        <f>N15+N16</f>
        <v>29807</v>
      </c>
      <c r="F17" s="46"/>
      <c r="G17" s="46"/>
      <c r="H17" s="8"/>
      <c r="I17" s="8"/>
      <c r="J17" s="8"/>
      <c r="K17" s="8"/>
      <c r="L17" s="8"/>
      <c r="M17" s="8"/>
      <c r="N17" s="8"/>
      <c r="O17" s="8"/>
      <c r="P17" s="8">
        <f>E17</f>
        <v>29807</v>
      </c>
      <c r="Q17" s="38"/>
      <c r="R17" s="8">
        <v>20000</v>
      </c>
      <c r="S17" s="39" t="s">
        <v>24</v>
      </c>
      <c r="T17" s="35"/>
    </row>
    <row r="18" spans="1:75" ht="18" x14ac:dyDescent="0.25">
      <c r="A18" s="35">
        <v>66192</v>
      </c>
      <c r="B18" s="37"/>
      <c r="C18" s="37"/>
      <c r="D18" s="37"/>
      <c r="E18" s="46"/>
      <c r="F18" s="46"/>
      <c r="G18" s="46"/>
      <c r="H18" s="8"/>
      <c r="I18" s="8"/>
      <c r="J18" s="8"/>
      <c r="K18" s="8"/>
      <c r="L18" s="8"/>
      <c r="M18" s="8"/>
      <c r="N18" s="8"/>
      <c r="O18" s="8"/>
      <c r="P18" s="8"/>
      <c r="Q18" s="38"/>
      <c r="R18" s="8">
        <v>29807</v>
      </c>
      <c r="S18" s="39" t="s">
        <v>34</v>
      </c>
      <c r="T18" s="35"/>
    </row>
    <row r="19" spans="1:75" ht="18" x14ac:dyDescent="0.25">
      <c r="A19" s="35">
        <v>66192</v>
      </c>
      <c r="B19" s="37"/>
      <c r="C19" s="37"/>
      <c r="D19" s="37"/>
      <c r="E19" s="46"/>
      <c r="F19" s="46"/>
      <c r="G19" s="46"/>
      <c r="H19" s="8"/>
      <c r="I19" s="8"/>
      <c r="J19" s="8"/>
      <c r="K19" s="8"/>
      <c r="L19" s="8"/>
      <c r="M19" s="8"/>
      <c r="N19" s="8"/>
      <c r="O19" s="8"/>
      <c r="P19" s="8"/>
      <c r="Q19" s="38"/>
      <c r="R19" s="8">
        <v>15814</v>
      </c>
      <c r="S19" s="39" t="s">
        <v>35</v>
      </c>
      <c r="T19" s="35"/>
    </row>
    <row r="20" spans="1:75" s="5" customFormat="1" ht="18" x14ac:dyDescent="0.25">
      <c r="A20" s="41"/>
      <c r="B20" s="42"/>
      <c r="C20" s="42"/>
      <c r="D20" s="42"/>
      <c r="E20" s="42"/>
      <c r="F20" s="42"/>
      <c r="G20" s="42"/>
      <c r="H20" s="42"/>
      <c r="I20" s="42"/>
      <c r="J20" s="42"/>
      <c r="K20" s="42"/>
      <c r="L20" s="42"/>
      <c r="M20" s="42"/>
      <c r="N20" s="42"/>
      <c r="O20" s="42"/>
      <c r="P20" s="42"/>
      <c r="Q20" s="43"/>
      <c r="R20" s="42"/>
      <c r="S20" s="41"/>
      <c r="T20" s="44">
        <f>SUM(P15:P19)-SUM(R15:R19)</f>
        <v>-1</v>
      </c>
      <c r="U20" s="19"/>
      <c r="V20" s="19"/>
      <c r="W20" s="19"/>
      <c r="X20" s="19"/>
      <c r="Y20" s="19"/>
      <c r="Z20" s="19"/>
      <c r="AA20" s="19"/>
      <c r="AB20" s="19"/>
      <c r="AC20" s="19"/>
      <c r="AD20" s="19"/>
      <c r="AE20" s="19"/>
      <c r="AF20" s="19"/>
      <c r="AG20" s="19"/>
      <c r="AH20" s="19"/>
      <c r="AI20" s="19"/>
      <c r="AJ20" s="19"/>
      <c r="AK20" s="19"/>
      <c r="AL20" s="19"/>
      <c r="AM20" s="19"/>
      <c r="AN20" s="19"/>
      <c r="AO20" s="19"/>
      <c r="AP20" s="19"/>
      <c r="AQ20" s="19"/>
      <c r="AR20" s="19"/>
      <c r="AS20" s="19"/>
      <c r="AT20" s="19"/>
      <c r="AU20" s="19"/>
      <c r="AV20" s="19"/>
      <c r="AW20" s="19"/>
      <c r="AX20" s="19"/>
      <c r="AY20" s="19"/>
      <c r="AZ20" s="19"/>
      <c r="BA20" s="19"/>
      <c r="BB20" s="19"/>
      <c r="BC20" s="19"/>
      <c r="BD20" s="19"/>
      <c r="BE20" s="19"/>
      <c r="BF20" s="19"/>
      <c r="BG20" s="19"/>
      <c r="BH20" s="19"/>
      <c r="BI20" s="19"/>
      <c r="BJ20" s="19"/>
      <c r="BK20" s="19"/>
      <c r="BL20" s="19"/>
      <c r="BM20" s="19"/>
      <c r="BN20" s="19"/>
      <c r="BO20" s="19"/>
      <c r="BP20" s="19"/>
      <c r="BQ20" s="19"/>
      <c r="BR20" s="19"/>
      <c r="BS20" s="19"/>
      <c r="BT20" s="19"/>
      <c r="BU20" s="19"/>
      <c r="BV20" s="19"/>
      <c r="BW20" s="19"/>
    </row>
    <row r="21" spans="1:75" ht="18" x14ac:dyDescent="0.25">
      <c r="A21" s="35">
        <v>66292</v>
      </c>
      <c r="B21" s="52" t="s">
        <v>46</v>
      </c>
      <c r="C21" s="36">
        <v>45610</v>
      </c>
      <c r="D21" s="37">
        <v>19</v>
      </c>
      <c r="E21" s="46">
        <v>156820</v>
      </c>
      <c r="F21" s="46">
        <v>0</v>
      </c>
      <c r="G21" s="8">
        <f>ROUND(E21-F21,)</f>
        <v>156820</v>
      </c>
      <c r="H21" s="8">
        <f>ROUND(G21*$H$6,0)</f>
        <v>28228</v>
      </c>
      <c r="I21" s="8">
        <f>G21+H21</f>
        <v>185048</v>
      </c>
      <c r="J21" s="8">
        <f>ROUND(G21*$J$6,)</f>
        <v>1568</v>
      </c>
      <c r="K21" s="8">
        <f>(G21*$K$6)</f>
        <v>7841</v>
      </c>
      <c r="L21" s="8"/>
      <c r="M21" s="8"/>
      <c r="N21" s="8">
        <f>H21</f>
        <v>28228</v>
      </c>
      <c r="O21" s="8"/>
      <c r="P21" s="8">
        <f>ROUND(I21-SUM(J21:N21),0)</f>
        <v>147411</v>
      </c>
      <c r="Q21" s="45">
        <f>A21</f>
        <v>66292</v>
      </c>
      <c r="R21" s="8">
        <v>148500</v>
      </c>
      <c r="S21" s="39" t="s">
        <v>17</v>
      </c>
      <c r="T21" s="35"/>
    </row>
    <row r="22" spans="1:75" ht="18" x14ac:dyDescent="0.25">
      <c r="A22" s="35">
        <v>66292</v>
      </c>
      <c r="B22" s="52" t="s">
        <v>46</v>
      </c>
      <c r="C22" s="36">
        <v>45610</v>
      </c>
      <c r="D22" s="37">
        <v>20</v>
      </c>
      <c r="E22" s="46">
        <v>38100</v>
      </c>
      <c r="F22" s="46"/>
      <c r="G22" s="8">
        <f>ROUND(E22-F22,)</f>
        <v>38100</v>
      </c>
      <c r="H22" s="8">
        <f>ROUND(G22*$H$6,0)</f>
        <v>6858</v>
      </c>
      <c r="I22" s="8">
        <f>G22+H22</f>
        <v>44958</v>
      </c>
      <c r="J22" s="8">
        <f>ROUND(G22*$J$6,)</f>
        <v>381</v>
      </c>
      <c r="K22" s="8">
        <f>(G22*$K$6)</f>
        <v>1905</v>
      </c>
      <c r="L22" s="8"/>
      <c r="M22" s="8"/>
      <c r="N22" s="8">
        <f>H22</f>
        <v>6858</v>
      </c>
      <c r="O22" s="8"/>
      <c r="P22" s="8">
        <f>ROUND(I22-SUM(J22:N22),0)</f>
        <v>35814</v>
      </c>
      <c r="Q22" s="38"/>
      <c r="R22" s="8"/>
      <c r="S22" s="8"/>
      <c r="T22" s="35"/>
    </row>
    <row r="23" spans="1:75" ht="18" x14ac:dyDescent="0.25">
      <c r="A23" s="35">
        <v>66292</v>
      </c>
      <c r="B23" s="8" t="s">
        <v>10</v>
      </c>
      <c r="C23" s="37"/>
      <c r="D23" s="37" t="s">
        <v>29</v>
      </c>
      <c r="E23" s="46">
        <f>N21+N22</f>
        <v>35086</v>
      </c>
      <c r="F23" s="46"/>
      <c r="G23" s="46"/>
      <c r="H23" s="8"/>
      <c r="I23" s="8"/>
      <c r="J23" s="8"/>
      <c r="K23" s="8"/>
      <c r="L23" s="8"/>
      <c r="M23" s="8"/>
      <c r="N23" s="8"/>
      <c r="O23" s="8"/>
      <c r="P23" s="8">
        <f>E23</f>
        <v>35086</v>
      </c>
      <c r="Q23" s="38"/>
      <c r="R23" s="8"/>
      <c r="S23" s="8"/>
      <c r="T23" s="35"/>
    </row>
    <row r="24" spans="1:75" ht="18" x14ac:dyDescent="0.25">
      <c r="A24" s="41"/>
      <c r="B24" s="42"/>
      <c r="C24" s="42"/>
      <c r="D24" s="42"/>
      <c r="E24" s="42"/>
      <c r="F24" s="42"/>
      <c r="G24" s="42"/>
      <c r="H24" s="42"/>
      <c r="I24" s="42"/>
      <c r="J24" s="42"/>
      <c r="K24" s="42"/>
      <c r="L24" s="42"/>
      <c r="M24" s="42"/>
      <c r="N24" s="42"/>
      <c r="O24" s="42"/>
      <c r="P24" s="42"/>
      <c r="Q24" s="43"/>
      <c r="R24" s="42"/>
      <c r="S24" s="41"/>
      <c r="T24" s="44">
        <f>SUM(P21:P23)-SUM(R21:R23)</f>
        <v>69811</v>
      </c>
    </row>
    <row r="25" spans="1:75" ht="18" customHeight="1" x14ac:dyDescent="0.25">
      <c r="A25" s="35">
        <v>66973</v>
      </c>
      <c r="B25" s="8" t="s">
        <v>47</v>
      </c>
      <c r="C25" s="36">
        <v>45610</v>
      </c>
      <c r="D25" s="37">
        <v>21</v>
      </c>
      <c r="E25" s="46">
        <v>166524</v>
      </c>
      <c r="F25" s="46">
        <v>0</v>
      </c>
      <c r="G25" s="8">
        <f>ROUND(E25-F25,)</f>
        <v>166524</v>
      </c>
      <c r="H25" s="8">
        <f>ROUND(G25*$H$6,0)</f>
        <v>29974</v>
      </c>
      <c r="I25" s="8">
        <f>G25+H25</f>
        <v>196498</v>
      </c>
      <c r="J25" s="8">
        <f>ROUND(G25*$J$6,)</f>
        <v>1665</v>
      </c>
      <c r="K25" s="8">
        <f>(G25*$K$6)</f>
        <v>8326.2000000000007</v>
      </c>
      <c r="L25" s="8"/>
      <c r="M25" s="8"/>
      <c r="N25" s="8">
        <f>H25</f>
        <v>29974</v>
      </c>
      <c r="O25" s="8"/>
      <c r="P25" s="8">
        <f>ROUND(I25-SUM(J25:N25),0)</f>
        <v>156533</v>
      </c>
      <c r="Q25" s="45">
        <f>A25</f>
        <v>66973</v>
      </c>
      <c r="R25" s="8">
        <v>100000</v>
      </c>
      <c r="S25" s="39" t="s">
        <v>25</v>
      </c>
      <c r="T25" s="35"/>
    </row>
    <row r="26" spans="1:75" s="6" customFormat="1" ht="18" x14ac:dyDescent="0.25">
      <c r="A26" s="35">
        <v>66973</v>
      </c>
      <c r="B26" s="8" t="s">
        <v>47</v>
      </c>
      <c r="C26" s="36">
        <v>45611</v>
      </c>
      <c r="D26" s="37">
        <v>22</v>
      </c>
      <c r="E26" s="46">
        <v>38100</v>
      </c>
      <c r="F26" s="46"/>
      <c r="G26" s="8">
        <f>ROUND(E26-F26,)</f>
        <v>38100</v>
      </c>
      <c r="H26" s="8">
        <f>ROUND(G26*$H$6,0)</f>
        <v>6858</v>
      </c>
      <c r="I26" s="8">
        <f>G26+H26</f>
        <v>44958</v>
      </c>
      <c r="J26" s="8">
        <f>ROUND(G26*$J$6,)</f>
        <v>381</v>
      </c>
      <c r="K26" s="8">
        <f>(G26*$K$6)</f>
        <v>1905</v>
      </c>
      <c r="L26" s="8"/>
      <c r="M26" s="8"/>
      <c r="N26" s="8">
        <f>H26</f>
        <v>6858</v>
      </c>
      <c r="O26" s="8"/>
      <c r="P26" s="8">
        <f>ROUND(I26-SUM(J26:N26),0)</f>
        <v>35814</v>
      </c>
      <c r="Q26" s="38"/>
      <c r="R26" s="8">
        <v>35814</v>
      </c>
      <c r="S26" s="39" t="s">
        <v>36</v>
      </c>
      <c r="T26" s="35"/>
      <c r="U26" s="18"/>
      <c r="V26" s="18"/>
      <c r="W26" s="18"/>
      <c r="X26" s="18"/>
      <c r="Y26" s="18"/>
      <c r="Z26" s="18"/>
      <c r="AA26" s="18"/>
      <c r="AB26" s="18"/>
      <c r="AC26" s="18"/>
      <c r="AD26" s="18"/>
      <c r="AE26" s="18"/>
      <c r="AF26" s="18"/>
      <c r="AG26" s="18"/>
      <c r="AH26" s="18"/>
      <c r="AI26" s="18"/>
      <c r="AJ26" s="18"/>
      <c r="AK26" s="18"/>
      <c r="AL26" s="18"/>
      <c r="AM26" s="18"/>
      <c r="AN26" s="18"/>
      <c r="AO26" s="18"/>
      <c r="AP26" s="18"/>
      <c r="AQ26" s="18"/>
      <c r="AR26" s="18"/>
      <c r="AS26" s="18"/>
      <c r="AT26" s="18"/>
      <c r="AU26" s="18"/>
      <c r="AV26" s="18"/>
      <c r="AW26" s="18"/>
      <c r="AX26" s="18"/>
      <c r="AY26" s="18"/>
      <c r="AZ26" s="18"/>
      <c r="BA26" s="18"/>
      <c r="BB26" s="18"/>
      <c r="BC26" s="18"/>
      <c r="BD26" s="18"/>
      <c r="BE26" s="18"/>
      <c r="BF26" s="18"/>
      <c r="BG26" s="18"/>
      <c r="BH26" s="18"/>
      <c r="BI26" s="18"/>
      <c r="BJ26" s="18"/>
      <c r="BK26" s="18"/>
      <c r="BL26" s="18"/>
      <c r="BM26" s="18"/>
      <c r="BN26" s="18"/>
      <c r="BO26" s="18"/>
      <c r="BP26" s="18"/>
      <c r="BQ26" s="18"/>
      <c r="BR26" s="18"/>
      <c r="BS26" s="18"/>
      <c r="BT26" s="18"/>
      <c r="BU26" s="18"/>
      <c r="BV26" s="18"/>
      <c r="BW26" s="18"/>
    </row>
    <row r="27" spans="1:75" s="6" customFormat="1" ht="18" x14ac:dyDescent="0.25">
      <c r="A27" s="35">
        <v>66973</v>
      </c>
      <c r="B27" s="8" t="s">
        <v>10</v>
      </c>
      <c r="C27" s="37"/>
      <c r="D27" s="37" t="s">
        <v>28</v>
      </c>
      <c r="E27" s="46">
        <f>N25+N26</f>
        <v>36832</v>
      </c>
      <c r="F27" s="46"/>
      <c r="G27" s="46"/>
      <c r="H27" s="8"/>
      <c r="I27" s="8"/>
      <c r="J27" s="8"/>
      <c r="K27" s="8"/>
      <c r="L27" s="8"/>
      <c r="M27" s="8"/>
      <c r="N27" s="8"/>
      <c r="O27" s="8"/>
      <c r="P27" s="8">
        <f>E27</f>
        <v>36832</v>
      </c>
      <c r="Q27" s="49"/>
      <c r="R27" s="47">
        <v>36832</v>
      </c>
      <c r="S27" s="39" t="s">
        <v>37</v>
      </c>
      <c r="T27" s="48"/>
      <c r="U27" s="18"/>
      <c r="V27" s="18"/>
      <c r="W27" s="18"/>
      <c r="X27" s="18"/>
      <c r="Y27" s="18"/>
      <c r="Z27" s="18"/>
      <c r="AA27" s="18"/>
      <c r="AB27" s="18"/>
      <c r="AC27" s="18"/>
      <c r="AD27" s="18"/>
      <c r="AE27" s="18"/>
      <c r="AF27" s="18"/>
      <c r="AG27" s="18"/>
      <c r="AH27" s="18"/>
      <c r="AI27" s="18"/>
      <c r="AJ27" s="18"/>
      <c r="AK27" s="18"/>
      <c r="AL27" s="18"/>
      <c r="AM27" s="18"/>
      <c r="AN27" s="18"/>
      <c r="AO27" s="18"/>
      <c r="AP27" s="18"/>
      <c r="AQ27" s="18"/>
      <c r="AR27" s="18"/>
      <c r="AS27" s="18"/>
      <c r="AT27" s="18"/>
      <c r="AU27" s="18"/>
      <c r="AV27" s="18"/>
      <c r="AW27" s="18"/>
      <c r="AX27" s="18"/>
      <c r="AY27" s="18"/>
      <c r="AZ27" s="18"/>
      <c r="BA27" s="18"/>
      <c r="BB27" s="18"/>
      <c r="BC27" s="18"/>
      <c r="BD27" s="18"/>
      <c r="BE27" s="18"/>
      <c r="BF27" s="18"/>
      <c r="BG27" s="18"/>
      <c r="BH27" s="18"/>
      <c r="BI27" s="18"/>
      <c r="BJ27" s="18"/>
      <c r="BK27" s="18"/>
      <c r="BL27" s="18"/>
      <c r="BM27" s="18"/>
      <c r="BN27" s="18"/>
      <c r="BO27" s="18"/>
      <c r="BP27" s="18"/>
      <c r="BQ27" s="18"/>
      <c r="BR27" s="18"/>
      <c r="BS27" s="18"/>
      <c r="BT27" s="18"/>
      <c r="BU27" s="18"/>
      <c r="BV27" s="18"/>
      <c r="BW27" s="18"/>
    </row>
    <row r="28" spans="1:75" s="6" customFormat="1" ht="18" x14ac:dyDescent="0.25">
      <c r="A28" s="35">
        <v>66973</v>
      </c>
      <c r="B28" s="8"/>
      <c r="C28" s="37"/>
      <c r="D28" s="37"/>
      <c r="E28" s="46"/>
      <c r="F28" s="46"/>
      <c r="G28" s="46"/>
      <c r="H28" s="8"/>
      <c r="I28" s="8"/>
      <c r="J28" s="8"/>
      <c r="K28" s="8"/>
      <c r="L28" s="8"/>
      <c r="M28" s="8"/>
      <c r="N28" s="8"/>
      <c r="O28" s="8"/>
      <c r="P28" s="8"/>
      <c r="Q28" s="49"/>
      <c r="R28" s="47">
        <v>56533</v>
      </c>
      <c r="S28" s="39" t="s">
        <v>38</v>
      </c>
      <c r="T28" s="48"/>
      <c r="U28" s="18"/>
      <c r="V28" s="18"/>
      <c r="W28" s="18"/>
      <c r="X28" s="18"/>
      <c r="Y28" s="18"/>
      <c r="Z28" s="18"/>
      <c r="AA28" s="18"/>
      <c r="AB28" s="18"/>
      <c r="AC28" s="18"/>
      <c r="AD28" s="18"/>
      <c r="AE28" s="18"/>
      <c r="AF28" s="18"/>
      <c r="AG28" s="18"/>
      <c r="AH28" s="18"/>
      <c r="AI28" s="18"/>
      <c r="AJ28" s="18"/>
      <c r="AK28" s="18"/>
      <c r="AL28" s="18"/>
      <c r="AM28" s="18"/>
      <c r="AN28" s="18"/>
      <c r="AO28" s="18"/>
      <c r="AP28" s="18"/>
      <c r="AQ28" s="18"/>
      <c r="AR28" s="18"/>
      <c r="AS28" s="18"/>
      <c r="AT28" s="18"/>
      <c r="AU28" s="18"/>
      <c r="AV28" s="18"/>
      <c r="AW28" s="18"/>
      <c r="AX28" s="18"/>
      <c r="AY28" s="18"/>
      <c r="AZ28" s="18"/>
      <c r="BA28" s="18"/>
      <c r="BB28" s="18"/>
      <c r="BC28" s="18"/>
      <c r="BD28" s="18"/>
      <c r="BE28" s="18"/>
      <c r="BF28" s="18"/>
      <c r="BG28" s="18"/>
      <c r="BH28" s="18"/>
      <c r="BI28" s="18"/>
      <c r="BJ28" s="18"/>
      <c r="BK28" s="18"/>
      <c r="BL28" s="18"/>
      <c r="BM28" s="18"/>
      <c r="BN28" s="18"/>
      <c r="BO28" s="18"/>
      <c r="BP28" s="18"/>
      <c r="BQ28" s="18"/>
      <c r="BR28" s="18"/>
      <c r="BS28" s="18"/>
      <c r="BT28" s="18"/>
      <c r="BU28" s="18"/>
      <c r="BV28" s="18"/>
      <c r="BW28" s="18"/>
    </row>
    <row r="29" spans="1:75" s="6" customFormat="1" ht="18" x14ac:dyDescent="0.25">
      <c r="A29" s="41"/>
      <c r="B29" s="42"/>
      <c r="C29" s="42"/>
      <c r="D29" s="42"/>
      <c r="E29" s="42"/>
      <c r="F29" s="42"/>
      <c r="G29" s="42"/>
      <c r="H29" s="42"/>
      <c r="I29" s="42"/>
      <c r="J29" s="42"/>
      <c r="K29" s="42"/>
      <c r="L29" s="42"/>
      <c r="M29" s="42"/>
      <c r="N29" s="42"/>
      <c r="O29" s="42"/>
      <c r="P29" s="42"/>
      <c r="Q29" s="43"/>
      <c r="R29" s="42"/>
      <c r="S29" s="41"/>
      <c r="T29" s="44">
        <f>SUM(P25:P28)-SUM(R25:R28)</f>
        <v>0</v>
      </c>
      <c r="U29" s="18"/>
      <c r="V29" s="18"/>
      <c r="W29" s="18"/>
      <c r="X29" s="18"/>
      <c r="Y29" s="18"/>
      <c r="Z29" s="18"/>
      <c r="AA29" s="18"/>
      <c r="AB29" s="18"/>
      <c r="AC29" s="18"/>
      <c r="AD29" s="18"/>
      <c r="AE29" s="18"/>
      <c r="AF29" s="18"/>
      <c r="AG29" s="18"/>
      <c r="AH29" s="18"/>
      <c r="AI29" s="18"/>
      <c r="AJ29" s="18"/>
      <c r="AK29" s="18"/>
      <c r="AL29" s="18"/>
      <c r="AM29" s="18"/>
      <c r="AN29" s="18"/>
      <c r="AO29" s="18"/>
      <c r="AP29" s="18"/>
      <c r="AQ29" s="18"/>
      <c r="AR29" s="18"/>
      <c r="AS29" s="18"/>
      <c r="AT29" s="18"/>
      <c r="AU29" s="18"/>
      <c r="AV29" s="18"/>
      <c r="AW29" s="18"/>
      <c r="AX29" s="18"/>
      <c r="AY29" s="18"/>
      <c r="AZ29" s="18"/>
      <c r="BA29" s="18"/>
      <c r="BB29" s="18"/>
      <c r="BC29" s="18"/>
      <c r="BD29" s="18"/>
      <c r="BE29" s="18"/>
      <c r="BF29" s="18"/>
      <c r="BG29" s="18"/>
      <c r="BH29" s="18"/>
      <c r="BI29" s="18"/>
      <c r="BJ29" s="18"/>
      <c r="BK29" s="18"/>
      <c r="BL29" s="18"/>
      <c r="BM29" s="18"/>
      <c r="BN29" s="18"/>
      <c r="BO29" s="18"/>
      <c r="BP29" s="18"/>
      <c r="BQ29" s="18"/>
      <c r="BR29" s="18"/>
      <c r="BS29" s="18"/>
      <c r="BT29" s="18"/>
      <c r="BU29" s="18"/>
      <c r="BV29" s="18"/>
      <c r="BW29" s="18"/>
    </row>
    <row r="30" spans="1:75" s="6" customFormat="1" ht="33" x14ac:dyDescent="0.25">
      <c r="A30" s="35">
        <v>67097</v>
      </c>
      <c r="B30" s="53" t="s">
        <v>48</v>
      </c>
      <c r="C30" s="36">
        <v>45624</v>
      </c>
      <c r="D30" s="37">
        <v>25</v>
      </c>
      <c r="E30" s="46">
        <v>152271</v>
      </c>
      <c r="F30" s="46">
        <v>0</v>
      </c>
      <c r="G30" s="8">
        <f>ROUND(E30-F30,)</f>
        <v>152271</v>
      </c>
      <c r="H30" s="8">
        <f>ROUND(G30*$H$6,0)</f>
        <v>27409</v>
      </c>
      <c r="I30" s="8">
        <f>G30+H30</f>
        <v>179680</v>
      </c>
      <c r="J30" s="8">
        <f>ROUND(G30*$J$6,)</f>
        <v>1523</v>
      </c>
      <c r="K30" s="8">
        <f>(G30*$K$6)</f>
        <v>7613.55</v>
      </c>
      <c r="L30" s="8"/>
      <c r="M30" s="8"/>
      <c r="N30" s="8">
        <f>H30</f>
        <v>27409</v>
      </c>
      <c r="O30" s="8"/>
      <c r="P30" s="8">
        <f>ROUND(I30-SUM(J30:O30),0)</f>
        <v>143134</v>
      </c>
      <c r="Q30" s="45">
        <f>A30</f>
        <v>67097</v>
      </c>
      <c r="R30" s="8">
        <v>143134</v>
      </c>
      <c r="S30" s="39" t="s">
        <v>32</v>
      </c>
      <c r="T30" s="35"/>
      <c r="U30" s="18"/>
      <c r="V30" s="18"/>
      <c r="W30" s="18"/>
      <c r="X30" s="18"/>
      <c r="Y30" s="18"/>
      <c r="Z30" s="18"/>
      <c r="AA30" s="18"/>
      <c r="AB30" s="18"/>
      <c r="AC30" s="18"/>
      <c r="AD30" s="18"/>
      <c r="AE30" s="18"/>
      <c r="AF30" s="18"/>
      <c r="AG30" s="18"/>
      <c r="AH30" s="18"/>
      <c r="AI30" s="18"/>
      <c r="AJ30" s="18"/>
      <c r="AK30" s="18"/>
      <c r="AL30" s="18"/>
      <c r="AM30" s="18"/>
      <c r="AN30" s="18"/>
      <c r="AO30" s="18"/>
      <c r="AP30" s="18"/>
      <c r="AQ30" s="18"/>
      <c r="AR30" s="18"/>
      <c r="AS30" s="18"/>
      <c r="AT30" s="18"/>
      <c r="AU30" s="18"/>
      <c r="AV30" s="18"/>
      <c r="AW30" s="18"/>
      <c r="AX30" s="18"/>
      <c r="AY30" s="18"/>
      <c r="AZ30" s="18"/>
      <c r="BA30" s="18"/>
      <c r="BB30" s="18"/>
      <c r="BC30" s="18"/>
      <c r="BD30" s="18"/>
      <c r="BE30" s="18"/>
      <c r="BF30" s="18"/>
      <c r="BG30" s="18"/>
      <c r="BH30" s="18"/>
      <c r="BI30" s="18"/>
      <c r="BJ30" s="18"/>
      <c r="BK30" s="18"/>
      <c r="BL30" s="18"/>
      <c r="BM30" s="18"/>
      <c r="BN30" s="18"/>
      <c r="BO30" s="18"/>
      <c r="BP30" s="18"/>
      <c r="BQ30" s="18"/>
      <c r="BR30" s="18"/>
      <c r="BS30" s="18"/>
      <c r="BT30" s="18"/>
      <c r="BU30" s="18"/>
      <c r="BV30" s="18"/>
      <c r="BW30" s="18"/>
    </row>
    <row r="31" spans="1:75" s="6" customFormat="1" ht="33" x14ac:dyDescent="0.25">
      <c r="A31" s="35">
        <v>67097</v>
      </c>
      <c r="B31" s="53" t="s">
        <v>48</v>
      </c>
      <c r="C31" s="36">
        <v>45624</v>
      </c>
      <c r="D31" s="37">
        <v>26</v>
      </c>
      <c r="E31" s="46">
        <v>140000</v>
      </c>
      <c r="F31" s="46"/>
      <c r="G31" s="8">
        <f>ROUND(E31-F31,)</f>
        <v>140000</v>
      </c>
      <c r="H31" s="8">
        <f>ROUND(G31*$H$6,0)</f>
        <v>25200</v>
      </c>
      <c r="I31" s="8">
        <f>G31+H31</f>
        <v>165200</v>
      </c>
      <c r="J31" s="8">
        <f>ROUND(G31*$J$6,)</f>
        <v>1400</v>
      </c>
      <c r="K31" s="8">
        <f>(G31*$K$6)</f>
        <v>7000</v>
      </c>
      <c r="L31" s="8"/>
      <c r="M31" s="8"/>
      <c r="N31" s="8">
        <f>H31</f>
        <v>25200</v>
      </c>
      <c r="O31" s="8">
        <v>70000</v>
      </c>
      <c r="P31" s="8">
        <f>ROUND(I31-SUM(J31:O31),0)</f>
        <v>61600</v>
      </c>
      <c r="Q31" s="38"/>
      <c r="R31" s="8">
        <v>61600</v>
      </c>
      <c r="S31" s="39" t="s">
        <v>31</v>
      </c>
      <c r="T31" s="35"/>
      <c r="U31" s="18"/>
      <c r="V31" s="18"/>
      <c r="W31" s="18"/>
      <c r="X31" s="18"/>
      <c r="Y31" s="18"/>
      <c r="Z31" s="18"/>
      <c r="AA31" s="18"/>
      <c r="AB31" s="18"/>
      <c r="AC31" s="18"/>
      <c r="AD31" s="18"/>
      <c r="AE31" s="18"/>
      <c r="AF31" s="18"/>
      <c r="AG31" s="18"/>
      <c r="AH31" s="18"/>
      <c r="AI31" s="18"/>
      <c r="AJ31" s="18"/>
      <c r="AK31" s="18"/>
      <c r="AL31" s="18"/>
      <c r="AM31" s="18"/>
      <c r="AN31" s="18"/>
      <c r="AO31" s="18"/>
      <c r="AP31" s="18"/>
      <c r="AQ31" s="18"/>
      <c r="AR31" s="18"/>
      <c r="AS31" s="18"/>
      <c r="AT31" s="18"/>
      <c r="AU31" s="18"/>
      <c r="AV31" s="18"/>
      <c r="AW31" s="18"/>
      <c r="AX31" s="18"/>
      <c r="AY31" s="18"/>
      <c r="AZ31" s="18"/>
      <c r="BA31" s="18"/>
      <c r="BB31" s="18"/>
      <c r="BC31" s="18"/>
      <c r="BD31" s="18"/>
      <c r="BE31" s="18"/>
      <c r="BF31" s="18"/>
      <c r="BG31" s="18"/>
      <c r="BH31" s="18"/>
      <c r="BI31" s="18"/>
      <c r="BJ31" s="18"/>
      <c r="BK31" s="18"/>
      <c r="BL31" s="18"/>
      <c r="BM31" s="18"/>
      <c r="BN31" s="18"/>
      <c r="BO31" s="18"/>
      <c r="BP31" s="18"/>
      <c r="BQ31" s="18"/>
      <c r="BR31" s="18"/>
      <c r="BS31" s="18"/>
      <c r="BT31" s="18"/>
      <c r="BU31" s="18"/>
      <c r="BV31" s="18"/>
      <c r="BW31" s="18"/>
    </row>
    <row r="32" spans="1:75" s="6" customFormat="1" ht="18" x14ac:dyDescent="0.25">
      <c r="A32" s="35">
        <v>67097</v>
      </c>
      <c r="B32" s="8" t="s">
        <v>10</v>
      </c>
      <c r="C32" s="37"/>
      <c r="D32" s="37" t="s">
        <v>30</v>
      </c>
      <c r="E32" s="46">
        <f>N30+N31</f>
        <v>52609</v>
      </c>
      <c r="F32" s="46"/>
      <c r="G32" s="46"/>
      <c r="H32" s="8"/>
      <c r="I32" s="8"/>
      <c r="J32" s="8"/>
      <c r="K32" s="8"/>
      <c r="L32" s="8"/>
      <c r="M32" s="8"/>
      <c r="N32" s="8"/>
      <c r="O32" s="8"/>
      <c r="P32" s="8">
        <f>E32</f>
        <v>52609</v>
      </c>
      <c r="Q32" s="49"/>
      <c r="R32" s="47"/>
      <c r="S32" s="47"/>
      <c r="T32" s="48"/>
      <c r="U32" s="18"/>
      <c r="V32" s="18"/>
      <c r="W32" s="18"/>
      <c r="X32" s="18"/>
      <c r="Y32" s="18"/>
      <c r="Z32" s="18"/>
      <c r="AA32" s="18"/>
      <c r="AB32" s="18"/>
      <c r="AC32" s="18"/>
      <c r="AD32" s="18"/>
      <c r="AE32" s="18"/>
      <c r="AF32" s="18"/>
      <c r="AG32" s="18"/>
      <c r="AH32" s="18"/>
      <c r="AI32" s="18"/>
      <c r="AJ32" s="18"/>
      <c r="AK32" s="18"/>
      <c r="AL32" s="18"/>
      <c r="AM32" s="18"/>
      <c r="AN32" s="18"/>
      <c r="AO32" s="18"/>
      <c r="AP32" s="18"/>
      <c r="AQ32" s="18"/>
      <c r="AR32" s="18"/>
      <c r="AS32" s="18"/>
      <c r="AT32" s="18"/>
      <c r="AU32" s="18"/>
      <c r="AV32" s="18"/>
      <c r="AW32" s="18"/>
      <c r="AX32" s="18"/>
      <c r="AY32" s="18"/>
      <c r="AZ32" s="18"/>
      <c r="BA32" s="18"/>
      <c r="BB32" s="18"/>
      <c r="BC32" s="18"/>
      <c r="BD32" s="18"/>
      <c r="BE32" s="18"/>
      <c r="BF32" s="18"/>
      <c r="BG32" s="18"/>
      <c r="BH32" s="18"/>
      <c r="BI32" s="18"/>
      <c r="BJ32" s="18"/>
      <c r="BK32" s="18"/>
      <c r="BL32" s="18"/>
      <c r="BM32" s="18"/>
      <c r="BN32" s="18"/>
      <c r="BO32" s="18"/>
      <c r="BP32" s="18"/>
      <c r="BQ32" s="18"/>
      <c r="BR32" s="18"/>
      <c r="BS32" s="18"/>
      <c r="BT32" s="18"/>
      <c r="BU32" s="18"/>
      <c r="BV32" s="18"/>
      <c r="BW32" s="18"/>
    </row>
    <row r="33" spans="1:75" s="6" customFormat="1" ht="17.25" thickBot="1" x14ac:dyDescent="0.3">
      <c r="A33" s="35">
        <v>67097</v>
      </c>
      <c r="B33" s="47"/>
      <c r="C33" s="47"/>
      <c r="D33" s="47"/>
      <c r="E33" s="47"/>
      <c r="F33" s="47"/>
      <c r="G33" s="47"/>
      <c r="H33" s="47"/>
      <c r="I33" s="47"/>
      <c r="J33" s="47"/>
      <c r="K33" s="47"/>
      <c r="L33" s="47"/>
      <c r="M33" s="47"/>
      <c r="N33" s="47"/>
      <c r="O33" s="47"/>
      <c r="P33" s="47"/>
      <c r="Q33" s="47"/>
      <c r="R33" s="47"/>
      <c r="S33" s="47"/>
      <c r="T33" s="44">
        <f>SUM(P30:P32)-SUM(R30:R32)</f>
        <v>52609</v>
      </c>
      <c r="U33" s="18"/>
      <c r="V33" s="18"/>
      <c r="W33" s="18"/>
      <c r="X33" s="18"/>
      <c r="Y33" s="18"/>
      <c r="Z33" s="18"/>
      <c r="AA33" s="18"/>
      <c r="AB33" s="18"/>
      <c r="AC33" s="18"/>
      <c r="AD33" s="18"/>
      <c r="AE33" s="18"/>
      <c r="AF33" s="18"/>
      <c r="AG33" s="18"/>
      <c r="AH33" s="18"/>
      <c r="AI33" s="18"/>
      <c r="AJ33" s="18"/>
      <c r="AK33" s="18"/>
      <c r="AL33" s="18"/>
      <c r="AM33" s="18"/>
      <c r="AN33" s="18"/>
      <c r="AO33" s="18"/>
      <c r="AP33" s="18"/>
      <c r="AQ33" s="18"/>
      <c r="AR33" s="18"/>
      <c r="AS33" s="18"/>
      <c r="AT33" s="18"/>
      <c r="AU33" s="18"/>
      <c r="AV33" s="18"/>
      <c r="AW33" s="18"/>
      <c r="AX33" s="18"/>
      <c r="AY33" s="18"/>
      <c r="AZ33" s="18"/>
      <c r="BA33" s="18"/>
      <c r="BB33" s="18"/>
      <c r="BC33" s="18"/>
      <c r="BD33" s="18"/>
      <c r="BE33" s="18"/>
      <c r="BF33" s="18"/>
      <c r="BG33" s="18"/>
      <c r="BH33" s="18"/>
      <c r="BI33" s="18"/>
      <c r="BJ33" s="18"/>
      <c r="BK33" s="18"/>
      <c r="BL33" s="18"/>
      <c r="BM33" s="18"/>
      <c r="BN33" s="18"/>
      <c r="BO33" s="18"/>
      <c r="BP33" s="18"/>
      <c r="BQ33" s="18"/>
      <c r="BR33" s="18"/>
      <c r="BS33" s="18"/>
      <c r="BT33" s="18"/>
      <c r="BU33" s="18"/>
      <c r="BV33" s="18"/>
      <c r="BW33" s="18"/>
    </row>
    <row r="34" spans="1:75" ht="18" x14ac:dyDescent="0.25">
      <c r="A34" s="16"/>
      <c r="B34" s="16"/>
      <c r="C34" s="16"/>
      <c r="D34" s="16"/>
      <c r="E34" s="16"/>
      <c r="F34" s="16"/>
      <c r="G34" s="16"/>
      <c r="H34" s="16"/>
      <c r="I34" s="16"/>
      <c r="J34" s="16"/>
      <c r="K34" s="17">
        <f t="shared" ref="K34:P34" si="9">SUM(K6:K33)</f>
        <v>68987.75</v>
      </c>
      <c r="L34" s="17">
        <f t="shared" si="9"/>
        <v>0</v>
      </c>
      <c r="M34" s="17">
        <f t="shared" si="9"/>
        <v>0.1</v>
      </c>
      <c r="N34" s="17">
        <f t="shared" si="9"/>
        <v>248356.18</v>
      </c>
      <c r="O34" s="17">
        <f t="shared" si="9"/>
        <v>70000</v>
      </c>
      <c r="P34" s="17">
        <f t="shared" si="9"/>
        <v>1475325</v>
      </c>
      <c r="Q34" s="17"/>
      <c r="R34" s="17">
        <f>SUM(R6:R33)</f>
        <v>1352906</v>
      </c>
      <c r="S34" s="17" t="s">
        <v>3</v>
      </c>
      <c r="T34" s="28">
        <f>SUM(T7:T33)</f>
        <v>122419</v>
      </c>
    </row>
    <row r="35" spans="1:75" ht="16.5" x14ac:dyDescent="0.25">
      <c r="A35" s="8"/>
      <c r="B35" s="8"/>
      <c r="C35" s="8"/>
      <c r="D35" s="8"/>
      <c r="E35" s="8"/>
      <c r="F35" s="8"/>
      <c r="G35" s="8"/>
      <c r="H35" s="8"/>
      <c r="I35" s="8"/>
      <c r="J35" s="8"/>
      <c r="K35" s="8"/>
      <c r="L35" s="8"/>
      <c r="M35" s="8"/>
      <c r="N35" s="8"/>
      <c r="O35" s="8"/>
      <c r="P35" s="8"/>
      <c r="Q35" s="8"/>
      <c r="R35" s="8"/>
      <c r="S35" s="8"/>
      <c r="T35" s="9"/>
    </row>
    <row r="36" spans="1:75" ht="18.75" thickBot="1" x14ac:dyDescent="0.3">
      <c r="A36" s="10"/>
      <c r="B36" s="10"/>
      <c r="C36" s="10"/>
      <c r="D36" s="10"/>
      <c r="E36" s="10"/>
      <c r="F36" s="10"/>
      <c r="G36" s="10"/>
      <c r="H36" s="10"/>
      <c r="I36" s="10"/>
      <c r="J36" s="10"/>
      <c r="K36" s="10"/>
      <c r="L36" s="10"/>
      <c r="M36" s="10"/>
      <c r="N36" s="10"/>
      <c r="O36" s="10"/>
      <c r="P36" s="10"/>
      <c r="Q36" s="10"/>
      <c r="R36" s="11">
        <f>P34-R34</f>
        <v>122419</v>
      </c>
      <c r="S36" s="11" t="s">
        <v>2</v>
      </c>
      <c r="T36" s="12"/>
    </row>
    <row r="39" spans="1:75" ht="15.75" thickBot="1" x14ac:dyDescent="0.3">
      <c r="B39" s="1" t="str">
        <f>PROPER(B21)</f>
        <v>Samauli Village Approach Road Work   Samauli Block Khatauli</v>
      </c>
    </row>
    <row r="40" spans="1:75" ht="19.5" thickBot="1" x14ac:dyDescent="0.3">
      <c r="B40" s="1" t="s">
        <v>27</v>
      </c>
      <c r="K40" s="54" t="s">
        <v>14</v>
      </c>
      <c r="L40" s="55"/>
      <c r="M40" s="55"/>
      <c r="N40" s="56"/>
      <c r="O40" s="50"/>
    </row>
    <row r="41" spans="1:75" ht="18.75" x14ac:dyDescent="0.25">
      <c r="K41" s="54" t="s">
        <v>33</v>
      </c>
      <c r="L41" s="55"/>
      <c r="M41" s="55"/>
      <c r="N41" s="56"/>
      <c r="O41" s="50"/>
    </row>
    <row r="42" spans="1:75" x14ac:dyDescent="0.25">
      <c r="K42" s="57" t="s">
        <v>18</v>
      </c>
      <c r="L42" s="58"/>
      <c r="M42" s="59">
        <f>K34</f>
        <v>68987.75</v>
      </c>
      <c r="N42" s="58"/>
      <c r="O42" s="51"/>
    </row>
    <row r="43" spans="1:75" x14ac:dyDescent="0.25">
      <c r="K43" s="57" t="s">
        <v>19</v>
      </c>
      <c r="L43" s="58"/>
      <c r="M43" s="59">
        <f>R36</f>
        <v>122419</v>
      </c>
      <c r="N43" s="58"/>
      <c r="O43" s="51"/>
    </row>
    <row r="44" spans="1:75" x14ac:dyDescent="0.25">
      <c r="K44" s="57" t="s">
        <v>20</v>
      </c>
      <c r="L44" s="58"/>
      <c r="M44" s="57"/>
      <c r="N44" s="58"/>
      <c r="O44" s="51"/>
    </row>
    <row r="45" spans="1:75" x14ac:dyDescent="0.25">
      <c r="K45" s="57" t="s">
        <v>21</v>
      </c>
      <c r="L45" s="58"/>
      <c r="M45" s="59">
        <f>N34-P12-P8-P17-P23-P27-P32</f>
        <v>0.17999999999301508</v>
      </c>
      <c r="N45" s="58"/>
      <c r="O45" s="51"/>
    </row>
  </sheetData>
  <mergeCells count="10">
    <mergeCell ref="K41:N41"/>
    <mergeCell ref="K40:N40"/>
    <mergeCell ref="K42:L42"/>
    <mergeCell ref="K44:L44"/>
    <mergeCell ref="K45:L45"/>
    <mergeCell ref="M42:N42"/>
    <mergeCell ref="M44:N44"/>
    <mergeCell ref="M45:N45"/>
    <mergeCell ref="K43:L43"/>
    <mergeCell ref="M43:N4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ADMIN</cp:lastModifiedBy>
  <cp:lastPrinted>2022-06-10T14:20:18Z</cp:lastPrinted>
  <dcterms:created xsi:type="dcterms:W3CDTF">2022-06-10T14:11:52Z</dcterms:created>
  <dcterms:modified xsi:type="dcterms:W3CDTF">2025-05-27T06:20:23Z</dcterms:modified>
</cp:coreProperties>
</file>