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eb3e54e482a6154/Desktop/"/>
    </mc:Choice>
  </mc:AlternateContent>
  <xr:revisionPtr revIDLastSave="0" documentId="8_{03E90B2F-B1EA-43C7-AFEE-009DC2E39079}" xr6:coauthVersionLast="36" xr6:coauthVersionMax="36" xr10:uidLastSave="{00000000-0000-0000-0000-000000000000}"/>
  <bookViews>
    <workbookView xWindow="0" yWindow="0" windowWidth="23040" windowHeight="8940" xr2:uid="{5C47A1E2-B2C9-49B0-B4D8-3D95D6B54E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90" i="1" l="1"/>
  <c r="G90" i="1"/>
  <c r="I90" i="1" s="1"/>
  <c r="Q90" i="1" s="1"/>
  <c r="G89" i="1"/>
  <c r="K89" i="1" s="1"/>
  <c r="Q88" i="1"/>
  <c r="Q87" i="1"/>
  <c r="N86" i="1"/>
  <c r="Q86" i="1" s="1"/>
  <c r="Q85" i="1"/>
  <c r="Q84" i="1"/>
  <c r="Q83" i="1"/>
  <c r="X73" i="1"/>
  <c r="U72" i="1"/>
  <c r="X72" i="1" s="1"/>
  <c r="U71" i="1"/>
  <c r="X71" i="1" s="1"/>
  <c r="G70" i="1"/>
  <c r="I70" i="1" s="1"/>
  <c r="Q70" i="1" s="1"/>
  <c r="G69" i="1"/>
  <c r="K69" i="1" s="1"/>
  <c r="X68" i="1"/>
  <c r="G68" i="1"/>
  <c r="K68" i="1" s="1"/>
  <c r="X67" i="1"/>
  <c r="U66" i="1"/>
  <c r="X66" i="1" s="1"/>
  <c r="H66" i="1"/>
  <c r="U65" i="1"/>
  <c r="X65" i="1" s="1"/>
  <c r="U64" i="1"/>
  <c r="X64" i="1" s="1"/>
  <c r="H64" i="1"/>
  <c r="X54" i="1"/>
  <c r="X53" i="1"/>
  <c r="G53" i="1"/>
  <c r="L53" i="1" s="1"/>
  <c r="X52" i="1"/>
  <c r="X51" i="1"/>
  <c r="G51" i="1"/>
  <c r="J51" i="1" s="1"/>
  <c r="X50" i="1"/>
  <c r="X49" i="1"/>
  <c r="H49" i="1"/>
  <c r="X48" i="1"/>
  <c r="X47" i="1"/>
  <c r="H47" i="1"/>
  <c r="X46" i="1"/>
  <c r="X45" i="1"/>
  <c r="H45" i="1"/>
  <c r="R44" i="1"/>
  <c r="X39" i="1"/>
  <c r="U38" i="1"/>
  <c r="X38" i="1" s="1"/>
  <c r="G37" i="1"/>
  <c r="U36" i="1"/>
  <c r="X36" i="1" s="1"/>
  <c r="N36" i="1"/>
  <c r="E36" i="1"/>
  <c r="Q36" i="1" s="1"/>
  <c r="N35" i="1"/>
  <c r="N31" i="1"/>
  <c r="N30" i="1"/>
  <c r="R29" i="1"/>
  <c r="G21" i="1"/>
  <c r="J21" i="1" s="1"/>
  <c r="R14" i="1"/>
  <c r="G11" i="1"/>
  <c r="I11" i="1" s="1"/>
  <c r="X10" i="1"/>
  <c r="G10" i="1"/>
  <c r="I10" i="1" s="1"/>
  <c r="X9" i="1"/>
  <c r="Q9" i="1"/>
  <c r="I9" i="1"/>
  <c r="U8" i="1"/>
  <c r="X8" i="1" s="1"/>
  <c r="F8" i="1"/>
  <c r="G8" i="1" s="1"/>
  <c r="R7" i="1"/>
  <c r="M51" i="1" l="1"/>
  <c r="K21" i="1"/>
  <c r="L21" i="1"/>
  <c r="H51" i="1"/>
  <c r="N51" i="1" s="1"/>
  <c r="E52" i="1" s="1"/>
  <c r="G52" i="1" s="1"/>
  <c r="J53" i="1"/>
  <c r="M21" i="1"/>
  <c r="K51" i="1"/>
  <c r="L51" i="1"/>
  <c r="L69" i="1"/>
  <c r="H21" i="1"/>
  <c r="N21" i="1" s="1"/>
  <c r="E22" i="1" s="1"/>
  <c r="Q22" i="1" s="1"/>
  <c r="J10" i="1"/>
  <c r="Q10" i="1" s="1"/>
  <c r="J8" i="1"/>
  <c r="H8" i="1"/>
  <c r="N8" i="1" s="1"/>
  <c r="M8" i="1"/>
  <c r="L8" i="1"/>
  <c r="K8" i="1"/>
  <c r="L89" i="1"/>
  <c r="J11" i="1"/>
  <c r="Q11" i="1" s="1"/>
  <c r="H37" i="1"/>
  <c r="I37" i="1" s="1"/>
  <c r="K53" i="1"/>
  <c r="M69" i="1"/>
  <c r="M89" i="1"/>
  <c r="J37" i="1"/>
  <c r="M53" i="1"/>
  <c r="K37" i="1"/>
  <c r="H68" i="1"/>
  <c r="H69" i="1"/>
  <c r="H89" i="1"/>
  <c r="N89" i="1" s="1"/>
  <c r="I21" i="1"/>
  <c r="H53" i="1"/>
  <c r="N53" i="1" s="1"/>
  <c r="E54" i="1" s="1"/>
  <c r="Q54" i="1" s="1"/>
  <c r="J68" i="1"/>
  <c r="J69" i="1"/>
  <c r="J89" i="1"/>
  <c r="Q51" i="1" l="1"/>
  <c r="Q53" i="1"/>
  <c r="Q21" i="1"/>
  <c r="I51" i="1"/>
  <c r="I8" i="1"/>
  <c r="Q8" i="1" s="1"/>
  <c r="Q52" i="1"/>
  <c r="I89" i="1"/>
  <c r="Q89" i="1" s="1"/>
  <c r="N37" i="1"/>
  <c r="E38" i="1" s="1"/>
  <c r="Q38" i="1" s="1"/>
  <c r="P37" i="1"/>
  <c r="I53" i="1"/>
  <c r="I69" i="1"/>
  <c r="N69" i="1"/>
  <c r="I68" i="1"/>
  <c r="N68" i="1"/>
  <c r="Q69" i="1" l="1"/>
  <c r="Q37" i="1"/>
  <c r="Q68" i="1"/>
</calcChain>
</file>

<file path=xl/sharedStrings.xml><?xml version="1.0" encoding="utf-8"?>
<sst xmlns="http://schemas.openxmlformats.org/spreadsheetml/2006/main" count="189" uniqueCount="147">
  <si>
    <t>Rana Builders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</si>
  <si>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</si>
  <si>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</si>
  <si>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</si>
  <si>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</si>
  <si>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</si>
  <si>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</si>
  <si>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</si>
  <si>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</si>
  <si>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</si>
  <si>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</si>
  <si>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</si>
  <si>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</si>
  <si>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</si>
  <si>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</si>
  <si>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</si>
  <si>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</si>
  <si>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</si>
  <si>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</si>
  <si>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</si>
  <si>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</si>
  <si>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Only FHTC Amount Hold</t>
  </si>
  <si>
    <t>Hold the Amount because the Qty. is more then the DPR</t>
  </si>
  <si>
    <t>Final_Amount</t>
  </si>
  <si>
    <t>PAYMENT NOTE No.</t>
  </si>
  <si>
    <t>Payment_Amount</t>
  </si>
  <si>
    <t>TDS_Payment_Amount</t>
  </si>
  <si>
    <t>SD (5%)</t>
  </si>
  <si>
    <t>Advance paid</t>
  </si>
  <si>
    <t>Total_Amount</t>
  </si>
  <si>
    <t>UTR</t>
  </si>
  <si>
    <t>Bhamela Village Pipe laying work.</t>
  </si>
  <si>
    <t>RIUP22/703</t>
  </si>
  <si>
    <t>07-09-2022 NEFT/AXISP00318323974/RIUP22/703/RANA BUILDERS 99000.00</t>
  </si>
  <si>
    <t>GST release note</t>
  </si>
  <si>
    <t>RIUP22/1317</t>
  </si>
  <si>
    <t>22-11-2022 NEFT/AXISP00339530104/RIUP22/1317/RANA BUILDERS 353630.00</t>
  </si>
  <si>
    <t>RIUP22/1586</t>
  </si>
  <si>
    <t>21-12-2022 NEFT/AXISP00347873506/RIUP22/1586/RANA BUILDERS 200000.00</t>
  </si>
  <si>
    <t>18-01-2023 NEFT/AXISP00355710808/RIUP22/1895/RANA BUILDERS ₹ 1,48,500.00</t>
  </si>
  <si>
    <t>21-04-2023 NEFT/AXISP00383377300/SPUP23/0174/RANA BUILDERS 215999.00</t>
  </si>
  <si>
    <t>23-06-2023 NEFT/AXISP003542585245/RIUP23/846/RANA BUILDERS 99000.00</t>
  </si>
  <si>
    <t>Nagla Pithora Village Pipe laying work.</t>
  </si>
  <si>
    <t>RIUP22/702</t>
  </si>
  <si>
    <t>07-09-2022 NEFT/AXISP00318323973/RIUP22/702/RANA BUILDERS 99000.00</t>
  </si>
  <si>
    <t>RIUP22/959</t>
  </si>
  <si>
    <t>12-10-2022 NEFT/AXISP00327681882/RIUP22/959/RANA BUILDERS 495000.00</t>
  </si>
  <si>
    <t>RIUP22/2506</t>
  </si>
  <si>
    <t>08-03-2023 NEFT/AXISP00369766193/RIUP22/2506/RANA BUILDERS 297000.00</t>
  </si>
  <si>
    <t>03-05-2023 NEFT/AXISP00386899986/SPUP23/0354/RANA BUILDERS 243479.00</t>
  </si>
  <si>
    <t>25-05-2023 NEFT/AXISP00392595813/RIUP23/385/RANA BUILDERS 21113.00</t>
  </si>
  <si>
    <t>02-06-2023 NEFT/AXISP00395047095/RIUP23/336/RANA BUILDERS 171781.00</t>
  </si>
  <si>
    <t>27-02-2023 NEFT/AXISP00365995614/RIUP22/2310/RANA BUILDERS 130672.00</t>
  </si>
  <si>
    <t>22-12-2023 NEFT/AXISP00455032167/RIUP23/3904/RANA BUILDERS/ICIC0000975 84930.00</t>
  </si>
  <si>
    <t>26-12-2023 NEFT/AXISP00455532161/RIUP23/3678/RANA BUILDERS/ICIC0000975 206347.00</t>
  </si>
  <si>
    <t>13-12-2024 NEFT/AXISP00584365288/RIUP24/2710/RANA BUILDERS/ICIC0000975 297000.00</t>
  </si>
  <si>
    <t xml:space="preserve">Nurnagar Village Pipe laying work </t>
  </si>
  <si>
    <t>RIUP22/511</t>
  </si>
  <si>
    <t>12-08-2022 NEFT/AXISP00311803671/RIUP22/511/RANA BUILDERS 99000.00</t>
  </si>
  <si>
    <t>RIUP22/643</t>
  </si>
  <si>
    <t>01-09-2022 NEFT/AXISP00316618080/RIUP22/643/RANA BUILDERS 99000.00</t>
  </si>
  <si>
    <t>GST Release Note</t>
  </si>
  <si>
    <t>RIUP22/883</t>
  </si>
  <si>
    <t>01-10-2022 NEFT/AXISP00324688885/RIUP22/883/RANA BUILDERS 41326.00</t>
  </si>
  <si>
    <t>RIUP22/976</t>
  </si>
  <si>
    <t>12-10-2022 NEFT/AXISP00327753849/RIUP22/976/RANA BUILDERS 396000.00</t>
  </si>
  <si>
    <t>RIUP22/1307</t>
  </si>
  <si>
    <t>19-11-2022 NEFT/AXISP00339152182/RIUP22/1307/RANA BUILDERS 105092.00</t>
  </si>
  <si>
    <t>RIUP22/1497</t>
  </si>
  <si>
    <t>13-12-2022 NEFT/AXISP00346012321/RIUP22/1497/RANA BUILDERS ₹ 1,05,031.00</t>
  </si>
  <si>
    <t>RIUP22/1894</t>
  </si>
  <si>
    <t>18-01-2023 NEFT/AXISP00355710807/RIUP22/1894/RANA BUILDERS ₹ 1,48,500.00</t>
  </si>
  <si>
    <t>SPUP23/0173</t>
  </si>
  <si>
    <t>20-04-2023 20-04-2023 NEFT/AXISP00383281371/SPUP23/0173/RANA BUILDERS 86113.00</t>
  </si>
  <si>
    <t>5, 10</t>
  </si>
  <si>
    <t>19-07-2023 NEFT/AXISP00407912723/RIUP23/1142/RANA BUILDERS ₹ 99,000.00</t>
  </si>
  <si>
    <t>RIUP23/1643</t>
  </si>
  <si>
    <t>22-08-2023 NEFT/AXISP00417367259/RIUP23/1643/RANA BUILDERS 278209.00</t>
  </si>
  <si>
    <t>30-09-2023 NEFT/AXISP00429227611/RIUP23/2358/RANA BUILDERS/ICIC0000975 101004.00</t>
  </si>
  <si>
    <t xml:space="preserve">Kasoli Village Pipe laying work </t>
  </si>
  <si>
    <t>RIUP22/311</t>
  </si>
  <si>
    <t>08-07-2022 NEFT O/W-N189221332839341-ICIC0000975-RANA BUILDERS-RIUP22/311--49,500.00</t>
  </si>
  <si>
    <t>RIUP22/359</t>
  </si>
  <si>
    <t>18-07-2022 NEFT/AXISP00304718866/RIUP22/359/RANA BUILDERS 99000.00</t>
  </si>
  <si>
    <t>RIUP22/512</t>
  </si>
  <si>
    <t>12-08-2022 NEFT/AXISP00311803672/RIUP22/512/RANA BUILDERS 99000.00</t>
  </si>
  <si>
    <t>RIUP22/882</t>
  </si>
  <si>
    <t>01-10-2022 NEFT/AXISP00324688886/RIUP22/882/RANA BUILDERS 51908.00</t>
  </si>
  <si>
    <t>RIUP22/1298</t>
  </si>
  <si>
    <t>22-11-2022 NEFT/AXISP00339521127/RIUP22/1298/RANA BUILDERS 642708.00</t>
  </si>
  <si>
    <t>SPUP23/0172</t>
  </si>
  <si>
    <t>20-04-2023 20-04-2023 NEFT/AXISP00383281376/SPUP23/0172/RANA BUILDERS 177118.00</t>
  </si>
  <si>
    <t>SPUP23/0306</t>
  </si>
  <si>
    <t>06-05-2023 NEFT/AXISP00388090047/SPUP23/0306/RANA BUILDERS 838274.00</t>
  </si>
  <si>
    <t>RIUP23/384</t>
  </si>
  <si>
    <t>25-05-2023 NEFT/AXISP00392595812/RIUP23/384/RANA BUILDERS 249036.00</t>
  </si>
  <si>
    <t>RIUP23/2012</t>
  </si>
  <si>
    <t>13-09-2023 NEFT/AXISP00392557856/RIUP23/2012/RANA BUILDERS 99000.00</t>
  </si>
  <si>
    <t>RIUP23/3338</t>
  </si>
  <si>
    <t>18-11-2023 NEFT/AXISP00445035265/RIUP23/3338/RANA BUILDERS/ICIC0000975 ₹ 99,000.00</t>
  </si>
  <si>
    <t>19-12-2023 NEFT/AXISP00454102602/RIUP23/3670/RANA BUILDERS/ICIC0000975 233500.00</t>
  </si>
  <si>
    <t>22-12-2023 NEFT/AXISP00455032179/RIUP23/3905/RANA BUILDERS/ICIC0000975 104959.00</t>
  </si>
  <si>
    <t>03-02-2024 NEFT/AXISP00468006637/RIUP23/4339/RANA BUILDERS/ICIC0000975 517485.00</t>
  </si>
  <si>
    <t>03-02-2024 NEFT/AXISP00468006636/RIUP23/4484/RANA BUILDERS/ICIC0000975 125875.00</t>
  </si>
  <si>
    <t xml:space="preserve">Gujarheri Village Pipe laying work </t>
  </si>
  <si>
    <t>RIUP22/312</t>
  </si>
  <si>
    <t>08-07-2022 NEFT O/W-N189221332839352-ICIC0000975-RANA BUILDERS-RIUP22/312--148,500.00</t>
  </si>
  <si>
    <t>26.9.23</t>
  </si>
  <si>
    <t>RIUP22/513</t>
  </si>
  <si>
    <t>12-08-2022 NEFT/AXISP00311803673/RIUP22/513/RANA BUILDERS 99000.00</t>
  </si>
  <si>
    <t>RIUP22/600</t>
  </si>
  <si>
    <t>24-08-2022 NEFT/AXISP00314011493/RIUP22/600/RANA BUILDERS 99000.00</t>
  </si>
  <si>
    <t>RIUP22/820</t>
  </si>
  <si>
    <t>30-09-2022 NEFT/AXISP00323985687/RIUP22/820/RANA BUILDERS 81462.00</t>
  </si>
  <si>
    <t>RIUP22/819</t>
  </si>
  <si>
    <t>19-11-2022 NEFT/AXISP00339152069/RIUP22/819/RANA BUILDERS 11030.00</t>
  </si>
  <si>
    <t>SPUP23/0347</t>
  </si>
  <si>
    <t>02-05-2023 NEFT/AXISP00386545786/SPUP23/0347/RANA BUILDERS 174585.00</t>
  </si>
  <si>
    <t>8 &amp; 9</t>
  </si>
  <si>
    <t>RIUP23/383</t>
  </si>
  <si>
    <t>25-05-2023 NEFT/AXISP00392595811/RIUP23/383/RANA BUILDERS 45042.00</t>
  </si>
  <si>
    <t>RIUP23/648/</t>
  </si>
  <si>
    <t>13-06-2023 NEFT/AXISP00398119353/RIUP23/648/RANA BUILDERS 99000.00</t>
  </si>
  <si>
    <t>RIUP23/845</t>
  </si>
  <si>
    <t>23-06-2023 NEFT/AXISP003542589653/RIUP23/845/RANA BUILDERS 198000.00</t>
  </si>
  <si>
    <t>RIUP23/1214</t>
  </si>
  <si>
    <t>28-07-2023 NEFT/AXISP00410053398/RIUP23/1214/RANA BUILDERS 53275.00</t>
  </si>
  <si>
    <t>27-09-2023 NEFT/AXISP00427962775/RIUP23/2322/RANA BUILDERS/ICIC0000975 87848.00</t>
  </si>
  <si>
    <t xml:space="preserve">Balwakhedi Village Pipe laying work </t>
  </si>
  <si>
    <t>RIUP22/327</t>
  </si>
  <si>
    <t>11-07-2022 NEFT/AXISP00302944568/RIUP22/327/RANA BUILDERS 198000.00</t>
  </si>
  <si>
    <t>RIUP22/514</t>
  </si>
  <si>
    <t>12-08-2022 NEFT/AXISP00311803674/RIUP22/514/RANA BUILDERS 99000.00</t>
  </si>
  <si>
    <t>RIUP22/572</t>
  </si>
  <si>
    <t>22-08-2022 NEFT/AXISP00313393104/RIUP/572/RANA BUILDERS 198000.00</t>
  </si>
  <si>
    <t>RIUP22/825</t>
  </si>
  <si>
    <t>26-09-2022 NEFT/AXISP00322503015/RIUP22/825/RANA BUILDERS ₹ 2,97,000.00</t>
  </si>
  <si>
    <t>RIUP22/1288</t>
  </si>
  <si>
    <t>18-11-2022 NEFT/AXISP00338955137/RIUP22/1288/RANA BUILDERS 80011.00</t>
  </si>
  <si>
    <t>RIUP22/1289</t>
  </si>
  <si>
    <t>18-11-2022 NEFT/AXISP00338955128/RIUP22/1289/RANA BUILDERS 198686.00</t>
  </si>
  <si>
    <t>RIUP22/2469</t>
  </si>
  <si>
    <t>06-03-2023 NEFT/AXISP00369001730/RIUP22/2469/RANA BUILDERS 247500.00</t>
  </si>
  <si>
    <t>RIUP23/214</t>
  </si>
  <si>
    <t>29-05-2023 NEFT/AXISP00393029881/RIUP23/214/RANA BUILDERS 163886.00</t>
  </si>
  <si>
    <t>27-09-2023 NEFT/AXISP00427962774/RIUP23/2321/RANA BUILDERS/ICIC0000975 3824.00</t>
  </si>
  <si>
    <t>13-09-2024 NEFT/AXISP00540414565/RIUP24/1784/RANA BUILDERS/ICIC0000975 297000.00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</si>
</sst>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5" fillId="2" borderId="2" xfId="2" applyFont="1" applyFill="1" applyBorder="1" applyAlignment="1">
      <alignment horizontal="center" vertical="center"/>
    </xf>
    <xf numFmtId="43" fontId="2" fillId="2" borderId="2" xfId="2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horizontal="center" vertical="center"/>
    </xf>
    <xf numFmtId="9" fontId="3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 vertical="center"/>
    </xf>
    <xf numFmtId="9" fontId="3" fillId="3" borderId="3" xfId="1" applyNumberFormat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43" fontId="7" fillId="4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14" fontId="3" fillId="2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horizontal="center" vertical="center"/>
    </xf>
    <xf numFmtId="43" fontId="3" fillId="0" borderId="3" xfId="1" applyNumberFormat="1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43" fontId="3" fillId="2" borderId="3" xfId="1" applyNumberFormat="1" applyFont="1" applyFill="1" applyBorder="1" applyAlignment="1">
      <alignment horizontal="right" vertical="center"/>
    </xf>
    <xf numFmtId="43" fontId="6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3" fontId="2" fillId="2" borderId="10" xfId="0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43" fontId="2" fillId="2" borderId="12" xfId="0" applyNumberFormat="1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</cellXfs>
  <cellStyles count="3">
    <cellStyle name="Comma" xfId="1" builtinId="3"/>
    <cellStyle name="Comma 2" xfId="2" xr:uid="{91B3940B-843F-4EC4-ABF7-C9B37D8D14E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D3F7A-AEAC-4398-9848-CF9CA7EB0776}">
  <dimension ref="A1:BM107"/>
  <sheetViews>
    <sheetView tabSelected="1" workbookViewId="0">
      <selection activeCell="F4" sqref="F4"/>
    </sheetView>
  </sheetViews>
  <sheetFormatPr defaultColWidth="9" defaultRowHeight="14.4" x14ac:dyDescent="0.3"/>
  <cols>
    <col min="1" max="1" width="16.33203125" style="1" customWidth="1"/>
    <col min="2" max="2" width="33.33203125" style="1" bestFit="1" customWidth="1"/>
    <col min="3" max="3" width="11.6640625" style="1" bestFit="1" customWidth="1"/>
    <col min="4" max="4" width="18.44140625" style="2" bestFit="1" customWidth="1"/>
    <col min="5" max="5" width="13.109375" style="1" bestFit="1" customWidth="1"/>
    <col min="6" max="6" width="15" style="1" bestFit="1" customWidth="1"/>
    <col min="7" max="7" width="15.44140625" style="1" bestFit="1" customWidth="1"/>
    <col min="8" max="8" width="12.44140625" style="3" bestFit="1" customWidth="1"/>
    <col min="9" max="9" width="15.33203125" style="3" bestFit="1" customWidth="1"/>
    <col min="10" max="11" width="13.88671875" style="1" bestFit="1" customWidth="1"/>
    <col min="12" max="12" width="17" style="1" customWidth="1"/>
    <col min="13" max="14" width="15" style="1" bestFit="1" customWidth="1"/>
    <col min="15" max="15" width="14.44140625" style="1" bestFit="1" customWidth="1"/>
    <col min="16" max="16" width="16.109375" style="1" bestFit="1" customWidth="1"/>
    <col min="17" max="17" width="15" style="1" bestFit="1" customWidth="1"/>
    <col min="18" max="18" width="9.109375" style="1" bestFit="1" customWidth="1"/>
    <col min="19" max="19" width="19.44140625" style="1" bestFit="1" customWidth="1"/>
    <col min="20" max="20" width="12.6640625" style="1" customWidth="1"/>
    <col min="21" max="21" width="13.6640625" style="1" bestFit="1" customWidth="1"/>
    <col min="22" max="22" width="28.109375" style="1" hidden="1" customWidth="1"/>
    <col min="23" max="23" width="11.88671875" style="1" hidden="1" customWidth="1"/>
    <col min="24" max="24" width="16.88671875" style="1" bestFit="1" customWidth="1"/>
    <col min="25" max="25" width="84.44140625" style="1" customWidth="1"/>
    <col min="26" max="16384" width="9" style="1"/>
  </cols>
  <sheetData>
    <row r="1" spans="1:65" ht="15" thickBot="1" x14ac:dyDescent="0.35">
      <c r="A1" s="9" t="s">
        <v>1</v>
      </c>
      <c r="B1" s="10" t="s">
        <v>0</v>
      </c>
      <c r="C1" s="5"/>
      <c r="D1" s="6"/>
      <c r="E1" s="5"/>
      <c r="F1" s="4"/>
      <c r="G1" s="4"/>
      <c r="H1" s="7"/>
      <c r="I1" s="7"/>
      <c r="J1" s="4"/>
      <c r="K1" s="4"/>
      <c r="L1" s="4"/>
      <c r="M1" s="4"/>
      <c r="S1" s="4"/>
      <c r="T1" s="8"/>
      <c r="U1" s="8"/>
      <c r="V1" s="8"/>
      <c r="W1" s="8"/>
      <c r="X1" s="8"/>
      <c r="Y1" s="8"/>
    </row>
    <row r="2" spans="1:65" ht="15" thickBot="1" x14ac:dyDescent="0.35">
      <c r="A2" s="9" t="s">
        <v>2</v>
      </c>
      <c r="B2" s="9" t="s">
        <v>3</v>
      </c>
      <c r="C2" s="5"/>
      <c r="D2" s="6"/>
      <c r="E2" s="5"/>
      <c r="F2" s="4"/>
      <c r="G2" s="4"/>
      <c r="H2" s="7"/>
      <c r="I2" s="7"/>
      <c r="J2" s="4"/>
      <c r="K2" s="4"/>
      <c r="L2" s="4"/>
      <c r="M2" s="4"/>
      <c r="S2" s="4"/>
      <c r="T2" s="8"/>
      <c r="U2" s="8"/>
      <c r="V2" s="8"/>
      <c r="W2" s="8"/>
      <c r="X2" s="8"/>
      <c r="Y2" s="8"/>
    </row>
    <row r="3" spans="1:65" ht="15" thickBot="1" x14ac:dyDescent="0.35">
      <c r="A3" s="9" t="s">
        <v>4</v>
      </c>
      <c r="B3" s="9" t="s">
        <v>5</v>
      </c>
      <c r="C3" s="5"/>
      <c r="D3" s="6"/>
      <c r="E3" s="5"/>
      <c r="F3" s="4"/>
      <c r="G3" s="4"/>
      <c r="H3" s="7"/>
      <c r="I3" s="7"/>
      <c r="J3" s="4"/>
      <c r="K3" s="4"/>
      <c r="L3" s="4"/>
      <c r="M3" s="4"/>
      <c r="S3" s="4"/>
      <c r="T3" s="8"/>
      <c r="U3" s="8"/>
      <c r="V3" s="8"/>
      <c r="W3" s="8"/>
      <c r="X3" s="8"/>
      <c r="Y3" s="8"/>
    </row>
    <row r="4" spans="1:65" ht="15" thickBot="1" x14ac:dyDescent="0.35">
      <c r="A4" s="9" t="s">
        <v>6</v>
      </c>
      <c r="B4" s="9" t="s">
        <v>5</v>
      </c>
      <c r="C4" s="5"/>
      <c r="D4" s="6"/>
      <c r="E4" s="5"/>
      <c r="F4" s="4"/>
      <c r="G4" s="4"/>
      <c r="H4" s="7"/>
      <c r="I4" s="7"/>
      <c r="J4" s="4"/>
      <c r="K4" s="4"/>
      <c r="L4" s="4"/>
      <c r="M4" s="4"/>
      <c r="S4" s="4"/>
      <c r="T4" s="8"/>
      <c r="U4" s="8"/>
      <c r="V4" s="8"/>
      <c r="W4" s="8"/>
      <c r="X4" s="8"/>
      <c r="Y4" s="8"/>
    </row>
    <row r="5" spans="1:65" ht="57.6" x14ac:dyDescent="0.3">
      <c r="A5" s="11" t="s">
        <v>7</v>
      </c>
      <c r="B5" s="12" t="s">
        <v>8</v>
      </c>
      <c r="C5" s="13" t="s">
        <v>9</v>
      </c>
      <c r="D5" s="14" t="s">
        <v>10</v>
      </c>
      <c r="E5" s="12" t="s">
        <v>11</v>
      </c>
      <c r="F5" s="12" t="s">
        <v>12</v>
      </c>
      <c r="G5" s="14" t="s">
        <v>13</v>
      </c>
      <c r="H5" s="15" t="s">
        <v>14</v>
      </c>
      <c r="I5" s="16" t="s">
        <v>15</v>
      </c>
      <c r="J5" s="12" t="s">
        <v>16</v>
      </c>
      <c r="K5" s="12" t="s">
        <v>17</v>
      </c>
      <c r="L5" s="12" t="s">
        <v>18</v>
      </c>
      <c r="M5" s="12" t="s">
        <v>19</v>
      </c>
      <c r="N5" s="12" t="s">
        <v>20</v>
      </c>
      <c r="O5" s="17" t="s">
        <v>21</v>
      </c>
      <c r="P5" s="17" t="s">
        <v>22</v>
      </c>
      <c r="Q5" s="12" t="s">
        <v>23</v>
      </c>
      <c r="R5" s="17"/>
      <c r="S5" s="17" t="s">
        <v>24</v>
      </c>
      <c r="T5" s="12" t="s">
        <v>25</v>
      </c>
      <c r="U5" s="12" t="s">
        <v>26</v>
      </c>
      <c r="V5" s="17" t="s">
        <v>27</v>
      </c>
      <c r="W5" s="17" t="s">
        <v>28</v>
      </c>
      <c r="X5" s="12" t="s">
        <v>29</v>
      </c>
      <c r="Y5" s="17" t="s">
        <v>30</v>
      </c>
    </row>
    <row r="6" spans="1:65" x14ac:dyDescent="0.3">
      <c r="A6" s="18"/>
      <c r="B6" s="19"/>
      <c r="C6" s="19"/>
      <c r="D6" s="20"/>
      <c r="E6" s="19"/>
      <c r="F6" s="19"/>
      <c r="G6" s="19"/>
      <c r="H6" s="21">
        <v>0.18</v>
      </c>
      <c r="I6" s="19"/>
      <c r="J6" s="21">
        <v>0.01</v>
      </c>
      <c r="K6" s="21">
        <v>0.05</v>
      </c>
      <c r="L6" s="21">
        <v>0.05</v>
      </c>
      <c r="M6" s="21">
        <v>0.1</v>
      </c>
      <c r="N6" s="21">
        <v>0.18</v>
      </c>
      <c r="O6" s="21"/>
      <c r="P6" s="21"/>
      <c r="Q6" s="19"/>
      <c r="R6" s="22"/>
      <c r="S6" s="19"/>
      <c r="T6" s="19"/>
      <c r="U6" s="21">
        <v>0.01</v>
      </c>
      <c r="V6" s="21">
        <v>0.05</v>
      </c>
      <c r="W6" s="19"/>
      <c r="X6" s="19"/>
      <c r="Y6" s="19"/>
    </row>
    <row r="7" spans="1:65" s="28" customFormat="1" x14ac:dyDescent="0.3">
      <c r="A7" s="23"/>
      <c r="B7" s="24"/>
      <c r="C7" s="24"/>
      <c r="D7" s="25"/>
      <c r="E7" s="24"/>
      <c r="F7" s="24"/>
      <c r="G7" s="24"/>
      <c r="H7" s="26"/>
      <c r="I7" s="24"/>
      <c r="J7" s="26"/>
      <c r="K7" s="26"/>
      <c r="L7" s="26"/>
      <c r="M7" s="26"/>
      <c r="N7" s="26"/>
      <c r="O7" s="26"/>
      <c r="P7" s="26"/>
      <c r="Q7" s="24"/>
      <c r="R7" s="27">
        <f>A8</f>
        <v>52329</v>
      </c>
      <c r="S7" s="24"/>
      <c r="T7" s="24"/>
      <c r="U7" s="26"/>
      <c r="V7" s="26"/>
      <c r="W7" s="24"/>
      <c r="X7" s="24"/>
      <c r="Y7" s="24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</row>
    <row r="8" spans="1:65" x14ac:dyDescent="0.3">
      <c r="A8" s="18">
        <v>52329</v>
      </c>
      <c r="B8" s="29" t="s">
        <v>31</v>
      </c>
      <c r="C8" s="30">
        <v>44881</v>
      </c>
      <c r="D8" s="31">
        <v>13</v>
      </c>
      <c r="E8" s="19">
        <v>1217974.1499999999</v>
      </c>
      <c r="F8" s="19">
        <f>200*89.91</f>
        <v>17982</v>
      </c>
      <c r="G8" s="19">
        <f>ROUND(E8-F8,)</f>
        <v>1199992</v>
      </c>
      <c r="H8" s="19">
        <f>ROUND(G8*H6,0)</f>
        <v>215999</v>
      </c>
      <c r="I8" s="19">
        <f>G8+H8</f>
        <v>1415991</v>
      </c>
      <c r="J8" s="19">
        <f>ROUND(G8*$J$6,)</f>
        <v>12000</v>
      </c>
      <c r="K8" s="19">
        <f>ROUND(G8*$K$6,)</f>
        <v>60000</v>
      </c>
      <c r="L8" s="19">
        <f>ROUND(G8*$L$6,)</f>
        <v>60000</v>
      </c>
      <c r="M8" s="19">
        <f>ROUND(G8*$M$6,)</f>
        <v>119999</v>
      </c>
      <c r="N8" s="32">
        <f>H8</f>
        <v>215999</v>
      </c>
      <c r="O8" s="19"/>
      <c r="P8" s="19">
        <v>495364</v>
      </c>
      <c r="Q8" s="19">
        <f>ROUND(I8-SUM(J8:P8),0)</f>
        <v>452629</v>
      </c>
      <c r="R8" s="22"/>
      <c r="S8" s="19" t="s">
        <v>32</v>
      </c>
      <c r="T8" s="19">
        <v>100000</v>
      </c>
      <c r="U8" s="19">
        <f>T8*$U$6</f>
        <v>1000</v>
      </c>
      <c r="V8" s="19"/>
      <c r="W8" s="19"/>
      <c r="X8" s="19">
        <f>ROUND(T8-U8-V8-W8,)</f>
        <v>99000</v>
      </c>
      <c r="Y8" s="33" t="s">
        <v>33</v>
      </c>
    </row>
    <row r="9" spans="1:65" x14ac:dyDescent="0.3">
      <c r="A9" s="18">
        <v>52329</v>
      </c>
      <c r="B9" s="29" t="s">
        <v>34</v>
      </c>
      <c r="C9" s="30"/>
      <c r="D9" s="34">
        <v>13</v>
      </c>
      <c r="E9" s="19">
        <v>215999</v>
      </c>
      <c r="F9" s="19"/>
      <c r="G9" s="19">
        <v>0</v>
      </c>
      <c r="H9" s="19">
        <v>0</v>
      </c>
      <c r="I9" s="19">
        <f>G9+H9</f>
        <v>0</v>
      </c>
      <c r="J9" s="19">
        <v>0</v>
      </c>
      <c r="K9" s="19">
        <v>0</v>
      </c>
      <c r="L9" s="19"/>
      <c r="M9" s="19"/>
      <c r="N9" s="19">
        <v>0</v>
      </c>
      <c r="O9" s="19"/>
      <c r="P9" s="19"/>
      <c r="Q9" s="32">
        <f>E9</f>
        <v>215999</v>
      </c>
      <c r="R9" s="22"/>
      <c r="S9" s="19" t="s">
        <v>35</v>
      </c>
      <c r="T9" s="19">
        <v>353630</v>
      </c>
      <c r="U9" s="19">
        <v>0</v>
      </c>
      <c r="V9" s="19">
        <v>0</v>
      </c>
      <c r="W9" s="19">
        <v>0</v>
      </c>
      <c r="X9" s="19">
        <f>ROUND(T9-U9-V9-W9,)</f>
        <v>353630</v>
      </c>
      <c r="Y9" s="35" t="s">
        <v>36</v>
      </c>
    </row>
    <row r="10" spans="1:65" x14ac:dyDescent="0.3">
      <c r="A10" s="18">
        <v>52329</v>
      </c>
      <c r="B10" s="29"/>
      <c r="C10" s="30"/>
      <c r="D10" s="34"/>
      <c r="E10" s="19"/>
      <c r="F10" s="19"/>
      <c r="G10" s="19">
        <f>E10-F10</f>
        <v>0</v>
      </c>
      <c r="H10" s="19">
        <v>0</v>
      </c>
      <c r="I10" s="19">
        <f>G10+H10</f>
        <v>0</v>
      </c>
      <c r="J10" s="19">
        <f>J6*I10</f>
        <v>0</v>
      </c>
      <c r="K10" s="19"/>
      <c r="L10" s="19"/>
      <c r="M10" s="19"/>
      <c r="N10" s="19"/>
      <c r="O10" s="19"/>
      <c r="P10" s="19"/>
      <c r="Q10" s="19">
        <f>I10-SUM(J10:N10)</f>
        <v>0</v>
      </c>
      <c r="R10" s="22"/>
      <c r="S10" s="19" t="s">
        <v>37</v>
      </c>
      <c r="T10" s="19">
        <v>200000</v>
      </c>
      <c r="U10" s="19">
        <v>0</v>
      </c>
      <c r="V10" s="19">
        <v>0</v>
      </c>
      <c r="W10" s="19">
        <v>0</v>
      </c>
      <c r="X10" s="19">
        <f>ROUND(T10-U10-V10-W10,)</f>
        <v>200000</v>
      </c>
      <c r="Y10" s="35" t="s">
        <v>38</v>
      </c>
    </row>
    <row r="11" spans="1:65" x14ac:dyDescent="0.3">
      <c r="A11" s="18">
        <v>52329</v>
      </c>
      <c r="B11" s="29"/>
      <c r="C11" s="36"/>
      <c r="D11" s="34"/>
      <c r="E11" s="19"/>
      <c r="F11" s="19"/>
      <c r="G11" s="19">
        <f>E11-F11</f>
        <v>0</v>
      </c>
      <c r="H11" s="19">
        <v>0</v>
      </c>
      <c r="I11" s="19">
        <f>G11+H11</f>
        <v>0</v>
      </c>
      <c r="J11" s="19">
        <f>J$6*I11</f>
        <v>0</v>
      </c>
      <c r="K11" s="19">
        <v>0</v>
      </c>
      <c r="L11" s="19"/>
      <c r="M11" s="19"/>
      <c r="N11" s="19">
        <v>0</v>
      </c>
      <c r="O11" s="19"/>
      <c r="P11" s="19"/>
      <c r="Q11" s="19">
        <f>I11-SUM(J11:N11)</f>
        <v>0</v>
      </c>
      <c r="R11" s="22"/>
      <c r="S11" s="19"/>
      <c r="T11" s="19"/>
      <c r="U11" s="19"/>
      <c r="V11" s="19"/>
      <c r="W11" s="19"/>
      <c r="X11" s="19">
        <v>148500</v>
      </c>
      <c r="Y11" s="35" t="s">
        <v>39</v>
      </c>
    </row>
    <row r="12" spans="1:65" x14ac:dyDescent="0.3">
      <c r="A12" s="18">
        <v>52329</v>
      </c>
      <c r="B12" s="19"/>
      <c r="C12" s="19"/>
      <c r="D12" s="20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22"/>
      <c r="S12" s="19"/>
      <c r="T12" s="19"/>
      <c r="U12" s="19"/>
      <c r="V12" s="19"/>
      <c r="W12" s="19"/>
      <c r="X12" s="19">
        <v>215999</v>
      </c>
      <c r="Y12" s="35" t="s">
        <v>40</v>
      </c>
    </row>
    <row r="13" spans="1:65" x14ac:dyDescent="0.3">
      <c r="A13" s="18">
        <v>52329</v>
      </c>
      <c r="B13" s="19"/>
      <c r="C13" s="19"/>
      <c r="D13" s="20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22"/>
      <c r="S13" s="19"/>
      <c r="T13" s="19"/>
      <c r="U13" s="19"/>
      <c r="V13" s="19"/>
      <c r="W13" s="19"/>
      <c r="X13" s="19">
        <v>99000</v>
      </c>
      <c r="Y13" s="35" t="s">
        <v>41</v>
      </c>
    </row>
    <row r="14" spans="1:65" s="28" customFormat="1" x14ac:dyDescent="0.3">
      <c r="A14" s="23"/>
      <c r="B14" s="24"/>
      <c r="C14" s="24"/>
      <c r="D14" s="25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7">
        <f>A15</f>
        <v>52328</v>
      </c>
      <c r="S14" s="24"/>
      <c r="T14" s="24"/>
      <c r="U14" s="24"/>
      <c r="V14" s="24"/>
      <c r="W14" s="24"/>
      <c r="X14" s="24"/>
      <c r="Y14" s="23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</row>
    <row r="15" spans="1:65" x14ac:dyDescent="0.3">
      <c r="A15" s="18">
        <v>52328</v>
      </c>
      <c r="B15" s="19" t="s">
        <v>42</v>
      </c>
      <c r="C15" s="30">
        <v>44842</v>
      </c>
      <c r="D15" s="20">
        <v>9</v>
      </c>
      <c r="E15" s="19">
        <v>725956.61</v>
      </c>
      <c r="F15" s="19">
        <v>0</v>
      </c>
      <c r="G15" s="19">
        <v>725957</v>
      </c>
      <c r="H15" s="19">
        <v>130672</v>
      </c>
      <c r="I15" s="19">
        <v>856629</v>
      </c>
      <c r="J15" s="19">
        <v>7260</v>
      </c>
      <c r="K15" s="19">
        <v>36298</v>
      </c>
      <c r="L15" s="19">
        <v>36298</v>
      </c>
      <c r="M15" s="19">
        <v>72596</v>
      </c>
      <c r="N15" s="32">
        <v>130672</v>
      </c>
      <c r="O15" s="19"/>
      <c r="P15" s="19">
        <v>78253.25</v>
      </c>
      <c r="Q15" s="19">
        <v>495252</v>
      </c>
      <c r="R15" s="22"/>
      <c r="S15" s="19" t="s">
        <v>43</v>
      </c>
      <c r="T15" s="19">
        <v>100000</v>
      </c>
      <c r="U15" s="19">
        <v>1000</v>
      </c>
      <c r="V15" s="19"/>
      <c r="W15" s="19"/>
      <c r="X15" s="19">
        <v>99000</v>
      </c>
      <c r="Y15" s="35" t="s">
        <v>44</v>
      </c>
    </row>
    <row r="16" spans="1:65" x14ac:dyDescent="0.3">
      <c r="A16" s="18">
        <v>52328</v>
      </c>
      <c r="B16" s="19" t="s">
        <v>42</v>
      </c>
      <c r="C16" s="30">
        <v>44958</v>
      </c>
      <c r="D16" s="20">
        <v>17</v>
      </c>
      <c r="E16" s="19">
        <v>1127865</v>
      </c>
      <c r="F16" s="19">
        <v>173526</v>
      </c>
      <c r="G16" s="19">
        <v>954339</v>
      </c>
      <c r="H16" s="19">
        <v>171781</v>
      </c>
      <c r="I16" s="19">
        <v>1126120</v>
      </c>
      <c r="J16" s="19">
        <v>9543</v>
      </c>
      <c r="K16" s="19">
        <v>47717</v>
      </c>
      <c r="L16" s="19">
        <v>95434</v>
      </c>
      <c r="M16" s="19">
        <v>95434</v>
      </c>
      <c r="N16" s="32">
        <v>171781</v>
      </c>
      <c r="O16" s="19"/>
      <c r="P16" s="19">
        <v>153783</v>
      </c>
      <c r="Q16" s="19">
        <v>552428</v>
      </c>
      <c r="R16" s="22"/>
      <c r="S16" s="19" t="s">
        <v>45</v>
      </c>
      <c r="T16" s="19">
        <v>500000</v>
      </c>
      <c r="U16" s="19">
        <v>5000</v>
      </c>
      <c r="V16" s="19">
        <v>0</v>
      </c>
      <c r="W16" s="19">
        <v>0</v>
      </c>
      <c r="X16" s="19">
        <v>495000</v>
      </c>
      <c r="Y16" s="35" t="s">
        <v>46</v>
      </c>
    </row>
    <row r="17" spans="1:65" x14ac:dyDescent="0.3">
      <c r="A17" s="18">
        <v>52328</v>
      </c>
      <c r="B17" s="19" t="s">
        <v>42</v>
      </c>
      <c r="C17" s="30">
        <v>45034</v>
      </c>
      <c r="D17" s="20">
        <v>1</v>
      </c>
      <c r="E17" s="19">
        <v>117296</v>
      </c>
      <c r="F17" s="19">
        <v>0</v>
      </c>
      <c r="G17" s="19">
        <v>117296</v>
      </c>
      <c r="H17" s="19">
        <v>21113</v>
      </c>
      <c r="I17" s="19">
        <v>138409</v>
      </c>
      <c r="J17" s="19">
        <v>1173</v>
      </c>
      <c r="K17" s="19">
        <v>5865</v>
      </c>
      <c r="L17" s="19">
        <v>11730</v>
      </c>
      <c r="M17" s="19">
        <v>11730</v>
      </c>
      <c r="N17" s="32">
        <v>21113</v>
      </c>
      <c r="O17" s="19"/>
      <c r="P17" s="19">
        <v>0</v>
      </c>
      <c r="Q17" s="19">
        <v>86798</v>
      </c>
      <c r="R17" s="22"/>
      <c r="S17" s="19" t="s">
        <v>47</v>
      </c>
      <c r="T17" s="19">
        <v>300000</v>
      </c>
      <c r="U17" s="19">
        <v>3000</v>
      </c>
      <c r="V17" s="19">
        <v>0</v>
      </c>
      <c r="W17" s="19"/>
      <c r="X17" s="19">
        <v>297000</v>
      </c>
      <c r="Y17" s="35" t="s">
        <v>48</v>
      </c>
    </row>
    <row r="18" spans="1:65" x14ac:dyDescent="0.3">
      <c r="A18" s="18">
        <v>52328</v>
      </c>
      <c r="B18" s="19" t="s">
        <v>34</v>
      </c>
      <c r="C18" s="19"/>
      <c r="D18" s="20">
        <v>9</v>
      </c>
      <c r="E18" s="19">
        <v>130672</v>
      </c>
      <c r="F18" s="19"/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/>
      <c r="N18" s="19">
        <v>0</v>
      </c>
      <c r="O18" s="19"/>
      <c r="P18" s="19"/>
      <c r="Q18" s="32">
        <v>130672</v>
      </c>
      <c r="R18" s="22"/>
      <c r="S18" s="19"/>
      <c r="T18" s="19"/>
      <c r="U18" s="19"/>
      <c r="V18" s="19"/>
      <c r="W18" s="19"/>
      <c r="X18" s="19">
        <v>243479</v>
      </c>
      <c r="Y18" s="35" t="s">
        <v>49</v>
      </c>
    </row>
    <row r="19" spans="1:65" x14ac:dyDescent="0.3">
      <c r="A19" s="18">
        <v>52328</v>
      </c>
      <c r="B19" s="19" t="s">
        <v>34</v>
      </c>
      <c r="C19" s="19"/>
      <c r="D19" s="20">
        <v>17</v>
      </c>
      <c r="E19" s="19">
        <v>171781</v>
      </c>
      <c r="F19" s="19"/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/>
      <c r="N19" s="19">
        <v>0</v>
      </c>
      <c r="O19" s="19"/>
      <c r="P19" s="19"/>
      <c r="Q19" s="32">
        <v>171781</v>
      </c>
      <c r="R19" s="22"/>
      <c r="S19" s="19"/>
      <c r="T19" s="19"/>
      <c r="U19" s="19"/>
      <c r="V19" s="19"/>
      <c r="W19" s="19"/>
      <c r="X19" s="19">
        <v>21113</v>
      </c>
      <c r="Y19" s="35" t="s">
        <v>50</v>
      </c>
    </row>
    <row r="20" spans="1:65" x14ac:dyDescent="0.3">
      <c r="A20" s="18">
        <v>52328</v>
      </c>
      <c r="B20" s="19" t="s">
        <v>34</v>
      </c>
      <c r="C20" s="30"/>
      <c r="D20" s="20">
        <v>1</v>
      </c>
      <c r="E20" s="19">
        <v>21113</v>
      </c>
      <c r="F20" s="19"/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/>
      <c r="N20" s="19">
        <v>0</v>
      </c>
      <c r="O20" s="19"/>
      <c r="P20" s="19"/>
      <c r="Q20" s="32">
        <v>21113</v>
      </c>
      <c r="R20" s="22"/>
      <c r="S20" s="19"/>
      <c r="T20" s="19"/>
      <c r="U20" s="19"/>
      <c r="V20" s="19"/>
      <c r="W20" s="19"/>
      <c r="X20" s="19">
        <v>171781</v>
      </c>
      <c r="Y20" s="35" t="s">
        <v>51</v>
      </c>
    </row>
    <row r="21" spans="1:65" x14ac:dyDescent="0.3">
      <c r="A21" s="18">
        <v>52328</v>
      </c>
      <c r="B21" s="19" t="s">
        <v>42</v>
      </c>
      <c r="C21" s="30">
        <v>45260</v>
      </c>
      <c r="D21" s="20">
        <v>12</v>
      </c>
      <c r="E21" s="19">
        <v>934580</v>
      </c>
      <c r="F21" s="19">
        <v>462744</v>
      </c>
      <c r="G21" s="19">
        <f>ROUND(E21-F21,)</f>
        <v>471836</v>
      </c>
      <c r="H21" s="19">
        <f>G21*18%</f>
        <v>84930.48</v>
      </c>
      <c r="I21" s="19">
        <f>G21+H21</f>
        <v>556766.48</v>
      </c>
      <c r="J21" s="19">
        <f>ROUND(G21*$J$6,)</f>
        <v>4718</v>
      </c>
      <c r="K21" s="19">
        <f>ROUND(G21*$K$6,)</f>
        <v>23592</v>
      </c>
      <c r="L21" s="19">
        <f>G21*10%</f>
        <v>47183.600000000006</v>
      </c>
      <c r="M21" s="19">
        <f>ROUND(G21*$M$6,)</f>
        <v>47184</v>
      </c>
      <c r="N21" s="32">
        <f>H21</f>
        <v>84930.48</v>
      </c>
      <c r="O21" s="19"/>
      <c r="P21" s="19">
        <v>142811</v>
      </c>
      <c r="Q21" s="19">
        <f>G21-J21-K21-L21-M21-P21</f>
        <v>206347.40000000002</v>
      </c>
      <c r="R21" s="22"/>
      <c r="S21" s="19"/>
      <c r="T21" s="19"/>
      <c r="U21" s="19"/>
      <c r="V21" s="19"/>
      <c r="W21" s="19"/>
      <c r="X21" s="19">
        <v>130672</v>
      </c>
      <c r="Y21" s="35" t="s">
        <v>52</v>
      </c>
    </row>
    <row r="22" spans="1:65" x14ac:dyDescent="0.3">
      <c r="A22" s="18">
        <v>52328</v>
      </c>
      <c r="B22" s="19" t="s">
        <v>34</v>
      </c>
      <c r="C22" s="30">
        <v>45260</v>
      </c>
      <c r="D22" s="20">
        <v>12</v>
      </c>
      <c r="E22" s="19">
        <f>N21</f>
        <v>84930.48</v>
      </c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32">
        <f>E22</f>
        <v>84930.48</v>
      </c>
      <c r="R22" s="22"/>
      <c r="S22" s="19"/>
      <c r="T22" s="19"/>
      <c r="U22" s="19"/>
      <c r="V22" s="19"/>
      <c r="W22" s="19"/>
      <c r="X22" s="19">
        <v>297000</v>
      </c>
      <c r="Y22" s="35" t="s">
        <v>48</v>
      </c>
    </row>
    <row r="23" spans="1:65" x14ac:dyDescent="0.3">
      <c r="A23" s="18">
        <v>52328</v>
      </c>
      <c r="B23" s="19"/>
      <c r="C23" s="30"/>
      <c r="D23" s="20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22"/>
      <c r="S23" s="19"/>
      <c r="T23" s="19"/>
      <c r="U23" s="19"/>
      <c r="V23" s="19"/>
      <c r="W23" s="19"/>
      <c r="X23" s="19">
        <v>243479</v>
      </c>
      <c r="Y23" s="35" t="s">
        <v>49</v>
      </c>
    </row>
    <row r="24" spans="1:65" x14ac:dyDescent="0.3">
      <c r="A24" s="18">
        <v>52328</v>
      </c>
      <c r="B24" s="19"/>
      <c r="C24" s="19"/>
      <c r="D24" s="20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22"/>
      <c r="S24" s="19"/>
      <c r="T24" s="19"/>
      <c r="U24" s="19"/>
      <c r="V24" s="19"/>
      <c r="W24" s="19"/>
      <c r="X24" s="19">
        <v>21113</v>
      </c>
      <c r="Y24" s="35" t="s">
        <v>50</v>
      </c>
    </row>
    <row r="25" spans="1:65" x14ac:dyDescent="0.3">
      <c r="A25" s="18">
        <v>52328</v>
      </c>
      <c r="B25" s="19"/>
      <c r="C25" s="19"/>
      <c r="D25" s="20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22"/>
      <c r="S25" s="19"/>
      <c r="T25" s="19"/>
      <c r="U25" s="19"/>
      <c r="V25" s="19"/>
      <c r="W25" s="19"/>
      <c r="X25" s="19">
        <v>171781</v>
      </c>
      <c r="Y25" s="35" t="s">
        <v>51</v>
      </c>
    </row>
    <row r="26" spans="1:65" x14ac:dyDescent="0.3">
      <c r="A26" s="18">
        <v>52328</v>
      </c>
      <c r="B26" s="19"/>
      <c r="C26" s="30"/>
      <c r="D26" s="20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22"/>
      <c r="S26" s="19"/>
      <c r="T26" s="19"/>
      <c r="U26" s="19"/>
      <c r="V26" s="19"/>
      <c r="W26" s="19"/>
      <c r="X26" s="19">
        <v>84930</v>
      </c>
      <c r="Y26" s="35" t="s">
        <v>53</v>
      </c>
    </row>
    <row r="27" spans="1:65" x14ac:dyDescent="0.3">
      <c r="A27" s="18">
        <v>52328</v>
      </c>
      <c r="B27" s="19"/>
      <c r="C27" s="30"/>
      <c r="D27" s="20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22"/>
      <c r="S27" s="19"/>
      <c r="T27" s="19"/>
      <c r="U27" s="19"/>
      <c r="V27" s="19"/>
      <c r="W27" s="19"/>
      <c r="X27" s="19">
        <v>206347</v>
      </c>
      <c r="Y27" s="35" t="s">
        <v>54</v>
      </c>
    </row>
    <row r="28" spans="1:65" x14ac:dyDescent="0.3">
      <c r="A28" s="18">
        <v>52328</v>
      </c>
      <c r="B28" s="19"/>
      <c r="C28" s="30"/>
      <c r="D28" s="20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22"/>
      <c r="S28" s="19"/>
      <c r="T28" s="19"/>
      <c r="U28" s="19"/>
      <c r="V28" s="19"/>
      <c r="W28" s="19"/>
      <c r="X28" s="19">
        <v>297000</v>
      </c>
      <c r="Y28" s="35" t="s">
        <v>55</v>
      </c>
    </row>
    <row r="29" spans="1:65" s="28" customFormat="1" x14ac:dyDescent="0.3">
      <c r="A29" s="23"/>
      <c r="B29" s="24"/>
      <c r="C29" s="24"/>
      <c r="D29" s="25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7">
        <f>A30</f>
        <v>51771</v>
      </c>
      <c r="S29" s="24"/>
      <c r="T29" s="24"/>
      <c r="U29" s="24"/>
      <c r="V29" s="24"/>
      <c r="W29" s="24"/>
      <c r="X29" s="24"/>
      <c r="Y29" s="23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</row>
    <row r="30" spans="1:65" x14ac:dyDescent="0.3">
      <c r="A30" s="18">
        <v>51771</v>
      </c>
      <c r="B30" s="19" t="s">
        <v>56</v>
      </c>
      <c r="C30" s="30">
        <v>44782</v>
      </c>
      <c r="D30" s="20">
        <v>6</v>
      </c>
      <c r="E30" s="19">
        <v>229586.7</v>
      </c>
      <c r="F30" s="19">
        <v>0</v>
      </c>
      <c r="G30" s="19">
        <v>229587</v>
      </c>
      <c r="H30" s="19">
        <v>41326</v>
      </c>
      <c r="I30" s="19">
        <v>270913</v>
      </c>
      <c r="J30" s="19">
        <v>2296</v>
      </c>
      <c r="K30" s="19">
        <v>11479</v>
      </c>
      <c r="L30" s="19">
        <v>11479</v>
      </c>
      <c r="M30" s="19">
        <v>22959</v>
      </c>
      <c r="N30" s="32">
        <f>H30</f>
        <v>41326</v>
      </c>
      <c r="O30" s="19">
        <v>5685</v>
      </c>
      <c r="P30" s="19">
        <v>41326</v>
      </c>
      <c r="Q30" s="19">
        <v>175689</v>
      </c>
      <c r="R30" s="22"/>
      <c r="S30" s="19" t="s">
        <v>57</v>
      </c>
      <c r="T30" s="19">
        <v>100000</v>
      </c>
      <c r="U30" s="19">
        <v>1000</v>
      </c>
      <c r="V30" s="19">
        <v>0</v>
      </c>
      <c r="W30" s="19">
        <v>0</v>
      </c>
      <c r="X30" s="19">
        <v>99000</v>
      </c>
      <c r="Y30" s="35" t="s">
        <v>58</v>
      </c>
    </row>
    <row r="31" spans="1:65" x14ac:dyDescent="0.3">
      <c r="A31" s="18">
        <v>51771</v>
      </c>
      <c r="B31" s="19" t="s">
        <v>56</v>
      </c>
      <c r="C31" s="30">
        <v>44834</v>
      </c>
      <c r="D31" s="20">
        <v>8</v>
      </c>
      <c r="E31" s="19">
        <v>640489.65</v>
      </c>
      <c r="F31" s="19">
        <v>56643</v>
      </c>
      <c r="G31" s="19">
        <v>583846.65</v>
      </c>
      <c r="H31" s="19">
        <v>105092</v>
      </c>
      <c r="I31" s="19">
        <v>688938.65</v>
      </c>
      <c r="J31" s="19">
        <v>5838</v>
      </c>
      <c r="K31" s="19">
        <v>29192</v>
      </c>
      <c r="L31" s="19">
        <v>29192</v>
      </c>
      <c r="M31" s="19">
        <v>58385</v>
      </c>
      <c r="N31" s="32">
        <f>H31</f>
        <v>105092</v>
      </c>
      <c r="O31" s="19">
        <v>66511</v>
      </c>
      <c r="P31" s="19">
        <v>105092</v>
      </c>
      <c r="Q31" s="19">
        <v>394729</v>
      </c>
      <c r="R31" s="22"/>
      <c r="S31" s="19" t="s">
        <v>59</v>
      </c>
      <c r="T31" s="19">
        <v>100000</v>
      </c>
      <c r="U31" s="19">
        <v>1000</v>
      </c>
      <c r="V31" s="19">
        <v>0</v>
      </c>
      <c r="W31" s="19">
        <v>0</v>
      </c>
      <c r="X31" s="19">
        <v>99000</v>
      </c>
      <c r="Y31" s="35" t="s">
        <v>60</v>
      </c>
    </row>
    <row r="32" spans="1:65" x14ac:dyDescent="0.3">
      <c r="A32" s="18">
        <v>51771</v>
      </c>
      <c r="B32" s="19" t="s">
        <v>61</v>
      </c>
      <c r="C32" s="30">
        <v>44823</v>
      </c>
      <c r="D32" s="20">
        <v>6</v>
      </c>
      <c r="E32" s="19">
        <v>41326</v>
      </c>
      <c r="F32" s="19"/>
      <c r="G32" s="19">
        <v>41326</v>
      </c>
      <c r="H32" s="19">
        <v>0</v>
      </c>
      <c r="I32" s="19">
        <v>41326</v>
      </c>
      <c r="J32" s="19">
        <v>0</v>
      </c>
      <c r="K32" s="19"/>
      <c r="L32" s="19"/>
      <c r="M32" s="19"/>
      <c r="N32" s="19"/>
      <c r="O32" s="19"/>
      <c r="P32" s="19"/>
      <c r="Q32" s="32">
        <v>41326</v>
      </c>
      <c r="R32" s="22"/>
      <c r="S32" s="19" t="s">
        <v>62</v>
      </c>
      <c r="T32" s="19">
        <v>41326</v>
      </c>
      <c r="U32" s="19">
        <v>0</v>
      </c>
      <c r="V32" s="19">
        <v>0</v>
      </c>
      <c r="W32" s="19">
        <v>0</v>
      </c>
      <c r="X32" s="19">
        <v>41326</v>
      </c>
      <c r="Y32" s="35" t="s">
        <v>63</v>
      </c>
    </row>
    <row r="33" spans="1:65" x14ac:dyDescent="0.3">
      <c r="A33" s="18">
        <v>51771</v>
      </c>
      <c r="B33" s="19" t="s">
        <v>61</v>
      </c>
      <c r="C33" s="30">
        <v>44883</v>
      </c>
      <c r="D33" s="20">
        <v>8</v>
      </c>
      <c r="E33" s="19">
        <v>105092</v>
      </c>
      <c r="F33" s="19"/>
      <c r="G33" s="19">
        <v>105092</v>
      </c>
      <c r="H33" s="19">
        <v>0</v>
      </c>
      <c r="I33" s="19">
        <v>105092</v>
      </c>
      <c r="J33" s="19">
        <v>0</v>
      </c>
      <c r="K33" s="19">
        <v>0</v>
      </c>
      <c r="L33" s="19"/>
      <c r="M33" s="19"/>
      <c r="N33" s="19"/>
      <c r="O33" s="19"/>
      <c r="P33" s="19">
        <v>0</v>
      </c>
      <c r="Q33" s="32">
        <v>105092</v>
      </c>
      <c r="R33" s="22"/>
      <c r="S33" s="19" t="s">
        <v>64</v>
      </c>
      <c r="T33" s="19">
        <v>400000</v>
      </c>
      <c r="U33" s="19">
        <v>4000</v>
      </c>
      <c r="V33" s="19">
        <v>0</v>
      </c>
      <c r="W33" s="19">
        <v>0</v>
      </c>
      <c r="X33" s="19">
        <v>396000</v>
      </c>
      <c r="Y33" s="35" t="s">
        <v>65</v>
      </c>
    </row>
    <row r="34" spans="1:65" x14ac:dyDescent="0.3">
      <c r="A34" s="18">
        <v>51771</v>
      </c>
      <c r="B34" s="19" t="s">
        <v>56</v>
      </c>
      <c r="C34" s="30">
        <v>44900</v>
      </c>
      <c r="D34" s="20">
        <v>14</v>
      </c>
      <c r="E34" s="19">
        <v>587195</v>
      </c>
      <c r="F34" s="19">
        <v>108791.09999999999</v>
      </c>
      <c r="G34" s="19">
        <v>478403.9</v>
      </c>
      <c r="H34" s="19">
        <v>86113</v>
      </c>
      <c r="I34" s="19">
        <v>564516.9</v>
      </c>
      <c r="J34" s="19">
        <v>4784</v>
      </c>
      <c r="K34" s="19">
        <v>23920</v>
      </c>
      <c r="L34" s="19">
        <v>23920</v>
      </c>
      <c r="M34" s="19">
        <v>47840</v>
      </c>
      <c r="N34" s="32">
        <v>81675</v>
      </c>
      <c r="O34" s="19">
        <v>167652</v>
      </c>
      <c r="P34" s="19">
        <v>86113</v>
      </c>
      <c r="Q34" s="19">
        <v>128613</v>
      </c>
      <c r="R34" s="22"/>
      <c r="S34" s="19" t="s">
        <v>66</v>
      </c>
      <c r="T34" s="19">
        <v>105092</v>
      </c>
      <c r="U34" s="19">
        <v>0</v>
      </c>
      <c r="V34" s="19">
        <v>0</v>
      </c>
      <c r="W34" s="19">
        <v>0</v>
      </c>
      <c r="X34" s="19">
        <v>105092</v>
      </c>
      <c r="Y34" s="35" t="s">
        <v>67</v>
      </c>
    </row>
    <row r="35" spans="1:65" x14ac:dyDescent="0.3">
      <c r="A35" s="18">
        <v>51771</v>
      </c>
      <c r="B35" s="19" t="s">
        <v>56</v>
      </c>
      <c r="C35" s="30">
        <v>45034</v>
      </c>
      <c r="D35" s="20">
        <v>5</v>
      </c>
      <c r="E35" s="19">
        <v>11704</v>
      </c>
      <c r="F35" s="19">
        <v>0</v>
      </c>
      <c r="G35" s="19">
        <v>11704</v>
      </c>
      <c r="H35" s="19">
        <v>2107</v>
      </c>
      <c r="I35" s="19">
        <v>13811</v>
      </c>
      <c r="J35" s="19">
        <v>117</v>
      </c>
      <c r="K35" s="19">
        <v>585</v>
      </c>
      <c r="L35" s="19">
        <v>585</v>
      </c>
      <c r="M35" s="19">
        <v>1170</v>
      </c>
      <c r="N35" s="32">
        <f>H35</f>
        <v>2107</v>
      </c>
      <c r="O35" s="19"/>
      <c r="P35" s="19">
        <v>2107</v>
      </c>
      <c r="Q35" s="19">
        <v>9247</v>
      </c>
      <c r="R35" s="22"/>
      <c r="S35" s="19" t="s">
        <v>68</v>
      </c>
      <c r="T35" s="19">
        <v>105031</v>
      </c>
      <c r="U35" s="19">
        <v>0</v>
      </c>
      <c r="V35" s="19">
        <v>0</v>
      </c>
      <c r="W35" s="19">
        <v>0</v>
      </c>
      <c r="X35" s="19">
        <v>105031</v>
      </c>
      <c r="Y35" s="35" t="s">
        <v>69</v>
      </c>
    </row>
    <row r="36" spans="1:65" x14ac:dyDescent="0.3">
      <c r="A36" s="18">
        <v>51771</v>
      </c>
      <c r="B36" s="19" t="s">
        <v>34</v>
      </c>
      <c r="C36" s="30"/>
      <c r="D36" s="20">
        <v>14</v>
      </c>
      <c r="E36" s="19">
        <f>N34</f>
        <v>81675</v>
      </c>
      <c r="F36" s="19"/>
      <c r="G36" s="19"/>
      <c r="H36" s="19"/>
      <c r="I36" s="19"/>
      <c r="J36" s="19"/>
      <c r="K36" s="19"/>
      <c r="L36" s="19"/>
      <c r="M36" s="19"/>
      <c r="N36" s="19">
        <f t="shared" ref="N36:N37" si="0">H36</f>
        <v>0</v>
      </c>
      <c r="O36" s="19"/>
      <c r="P36" s="19"/>
      <c r="Q36" s="32">
        <f>E36</f>
        <v>81675</v>
      </c>
      <c r="R36" s="22"/>
      <c r="S36" s="19" t="s">
        <v>70</v>
      </c>
      <c r="T36" s="19">
        <v>150000</v>
      </c>
      <c r="U36" s="19">
        <f>T36*U29</f>
        <v>0</v>
      </c>
      <c r="V36" s="19">
        <v>0</v>
      </c>
      <c r="W36" s="19">
        <v>0</v>
      </c>
      <c r="X36" s="19">
        <f>T36-U36-V36-W36</f>
        <v>150000</v>
      </c>
      <c r="Y36" s="35" t="s">
        <v>71</v>
      </c>
    </row>
    <row r="37" spans="1:65" x14ac:dyDescent="0.3">
      <c r="A37" s="18">
        <v>51771</v>
      </c>
      <c r="B37" s="19" t="s">
        <v>56</v>
      </c>
      <c r="C37" s="30">
        <v>45150</v>
      </c>
      <c r="D37" s="20">
        <v>10</v>
      </c>
      <c r="E37" s="19">
        <v>912936.75</v>
      </c>
      <c r="F37" s="19">
        <v>363510</v>
      </c>
      <c r="G37" s="19">
        <f>ROUND(E37-F37,0)</f>
        <v>549427</v>
      </c>
      <c r="H37" s="19">
        <f>ROUND(G37*18%,0)</f>
        <v>98897</v>
      </c>
      <c r="I37" s="37">
        <f t="shared" ref="I37" si="1">G37+H37</f>
        <v>648324</v>
      </c>
      <c r="J37" s="37">
        <f>ROUND(G37*$J$6,)</f>
        <v>5494</v>
      </c>
      <c r="K37" s="37">
        <f>ROUND(G37*$K$6,)</f>
        <v>27471</v>
      </c>
      <c r="L37" s="37">
        <v>0</v>
      </c>
      <c r="M37" s="37">
        <v>0</v>
      </c>
      <c r="N37" s="32">
        <f t="shared" si="0"/>
        <v>98897</v>
      </c>
      <c r="O37" s="38">
        <v>0</v>
      </c>
      <c r="P37" s="37">
        <f>H37</f>
        <v>98897</v>
      </c>
      <c r="Q37" s="37">
        <f>ROUND(I37-SUM(J37:P37),0)</f>
        <v>417565</v>
      </c>
      <c r="R37" s="22"/>
      <c r="S37" s="19" t="s">
        <v>72</v>
      </c>
      <c r="T37" s="19">
        <v>86113</v>
      </c>
      <c r="U37" s="19">
        <v>0</v>
      </c>
      <c r="V37" s="19"/>
      <c r="W37" s="19"/>
      <c r="X37" s="19">
        <v>86113</v>
      </c>
      <c r="Y37" s="35" t="s">
        <v>73</v>
      </c>
    </row>
    <row r="38" spans="1:65" x14ac:dyDescent="0.3">
      <c r="A38" s="18">
        <v>51771</v>
      </c>
      <c r="B38" s="19" t="s">
        <v>34</v>
      </c>
      <c r="C38" s="19"/>
      <c r="D38" s="20" t="s">
        <v>74</v>
      </c>
      <c r="E38" s="19">
        <f>N35+N37</f>
        <v>101004</v>
      </c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32">
        <f>E38</f>
        <v>101004</v>
      </c>
      <c r="R38" s="22"/>
      <c r="S38" s="19"/>
      <c r="T38" s="19">
        <v>100000</v>
      </c>
      <c r="U38" s="19">
        <f>T38*U29</f>
        <v>0</v>
      </c>
      <c r="V38" s="19"/>
      <c r="W38" s="19"/>
      <c r="X38" s="19">
        <f>T38-U38-V38-W38</f>
        <v>100000</v>
      </c>
      <c r="Y38" s="35" t="s">
        <v>75</v>
      </c>
    </row>
    <row r="39" spans="1:65" x14ac:dyDescent="0.3">
      <c r="A39" s="18">
        <v>51771</v>
      </c>
      <c r="B39" s="19"/>
      <c r="C39" s="19"/>
      <c r="D39" s="20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22"/>
      <c r="S39" s="19" t="s">
        <v>76</v>
      </c>
      <c r="T39" s="19">
        <v>278209</v>
      </c>
      <c r="U39" s="19">
        <v>0</v>
      </c>
      <c r="V39" s="19"/>
      <c r="W39" s="19"/>
      <c r="X39" s="19">
        <f>T39-U39-V39-W39</f>
        <v>278209</v>
      </c>
      <c r="Y39" s="35" t="s">
        <v>77</v>
      </c>
    </row>
    <row r="40" spans="1:65" x14ac:dyDescent="0.3">
      <c r="A40" s="18">
        <v>51771</v>
      </c>
      <c r="B40" s="19"/>
      <c r="C40" s="19"/>
      <c r="D40" s="20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22"/>
      <c r="S40" s="19"/>
      <c r="T40" s="19"/>
      <c r="U40" s="19"/>
      <c r="V40" s="19"/>
      <c r="W40" s="19"/>
      <c r="X40" s="19">
        <v>101004</v>
      </c>
      <c r="Y40" s="35" t="s">
        <v>78</v>
      </c>
    </row>
    <row r="41" spans="1:65" x14ac:dyDescent="0.3">
      <c r="A41" s="18"/>
      <c r="B41" s="19"/>
      <c r="C41" s="19"/>
      <c r="D41" s="20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22"/>
      <c r="S41" s="19"/>
      <c r="T41" s="19"/>
      <c r="U41" s="19"/>
      <c r="V41" s="19"/>
      <c r="W41" s="19"/>
      <c r="X41" s="19"/>
      <c r="Y41" s="35"/>
    </row>
    <row r="42" spans="1:65" x14ac:dyDescent="0.3">
      <c r="A42" s="18"/>
      <c r="B42" s="19"/>
      <c r="C42" s="19"/>
      <c r="D42" s="20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22"/>
      <c r="S42" s="19"/>
      <c r="T42" s="19"/>
      <c r="U42" s="19"/>
      <c r="V42" s="19"/>
      <c r="W42" s="19"/>
      <c r="X42" s="19"/>
      <c r="Y42" s="35"/>
    </row>
    <row r="43" spans="1:65" x14ac:dyDescent="0.3">
      <c r="A43" s="18"/>
      <c r="B43" s="19"/>
      <c r="C43" s="19"/>
      <c r="D43" s="20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22"/>
      <c r="S43" s="19"/>
      <c r="T43" s="19"/>
      <c r="U43" s="19"/>
      <c r="V43" s="19"/>
      <c r="W43" s="19"/>
      <c r="X43" s="19"/>
      <c r="Y43" s="35"/>
    </row>
    <row r="44" spans="1:65" s="28" customFormat="1" x14ac:dyDescent="0.3">
      <c r="A44" s="23"/>
      <c r="B44" s="24"/>
      <c r="C44" s="24"/>
      <c r="D44" s="25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39">
        <f>A53</f>
        <v>51558</v>
      </c>
      <c r="S44" s="24"/>
      <c r="T44" s="24"/>
      <c r="U44" s="24"/>
      <c r="V44" s="24"/>
      <c r="W44" s="24"/>
      <c r="X44" s="24"/>
      <c r="Y44" s="23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</row>
    <row r="45" spans="1:65" x14ac:dyDescent="0.3">
      <c r="A45" s="1">
        <v>51558</v>
      </c>
      <c r="B45" s="19" t="s">
        <v>79</v>
      </c>
      <c r="C45" s="30">
        <v>44782</v>
      </c>
      <c r="D45" s="20">
        <v>5</v>
      </c>
      <c r="E45" s="19">
        <v>341426.9</v>
      </c>
      <c r="F45" s="19">
        <v>53047</v>
      </c>
      <c r="G45" s="19">
        <v>288380</v>
      </c>
      <c r="H45" s="19">
        <f>G45*18%</f>
        <v>51908.4</v>
      </c>
      <c r="I45" s="19">
        <v>340288</v>
      </c>
      <c r="J45" s="19">
        <v>2884</v>
      </c>
      <c r="K45" s="19">
        <v>14419</v>
      </c>
      <c r="L45" s="19">
        <v>14419</v>
      </c>
      <c r="M45" s="19">
        <v>28838</v>
      </c>
      <c r="N45" s="32">
        <v>51908</v>
      </c>
      <c r="O45" s="19"/>
      <c r="P45" s="19">
        <v>0</v>
      </c>
      <c r="Q45" s="19">
        <v>227820</v>
      </c>
      <c r="R45" s="22"/>
      <c r="S45" s="19" t="s">
        <v>80</v>
      </c>
      <c r="T45" s="19">
        <v>50000</v>
      </c>
      <c r="U45" s="19">
        <v>500</v>
      </c>
      <c r="V45" s="19">
        <v>0</v>
      </c>
      <c r="W45" s="19">
        <v>0</v>
      </c>
      <c r="X45" s="19">
        <f t="shared" ref="X45:X54" si="2">T45-U45</f>
        <v>49500</v>
      </c>
      <c r="Y45" s="35" t="s">
        <v>81</v>
      </c>
    </row>
    <row r="46" spans="1:65" x14ac:dyDescent="0.3">
      <c r="A46" s="1">
        <v>51558</v>
      </c>
      <c r="B46" s="19" t="s">
        <v>61</v>
      </c>
      <c r="C46" s="30">
        <v>44823</v>
      </c>
      <c r="D46" s="20">
        <v>5</v>
      </c>
      <c r="E46" s="19">
        <v>51908</v>
      </c>
      <c r="F46" s="19"/>
      <c r="G46" s="19">
        <v>51908</v>
      </c>
      <c r="H46" s="19">
        <v>0</v>
      </c>
      <c r="I46" s="19">
        <v>51908</v>
      </c>
      <c r="J46" s="19">
        <v>0</v>
      </c>
      <c r="K46" s="19">
        <v>0</v>
      </c>
      <c r="L46" s="19">
        <v>0</v>
      </c>
      <c r="M46" s="19">
        <v>0</v>
      </c>
      <c r="N46" s="19">
        <v>0</v>
      </c>
      <c r="O46" s="19"/>
      <c r="P46" s="19"/>
      <c r="Q46" s="32">
        <v>51908</v>
      </c>
      <c r="R46" s="22"/>
      <c r="S46" s="19" t="s">
        <v>82</v>
      </c>
      <c r="T46" s="19">
        <v>100000</v>
      </c>
      <c r="U46" s="19">
        <v>1000</v>
      </c>
      <c r="V46" s="19">
        <v>0</v>
      </c>
      <c r="W46" s="19">
        <v>0</v>
      </c>
      <c r="X46" s="19">
        <f t="shared" si="2"/>
        <v>99000</v>
      </c>
      <c r="Y46" s="35" t="s">
        <v>83</v>
      </c>
    </row>
    <row r="47" spans="1:65" x14ac:dyDescent="0.3">
      <c r="A47" s="1">
        <v>51558</v>
      </c>
      <c r="B47" s="19" t="s">
        <v>79</v>
      </c>
      <c r="C47" s="30">
        <v>44873</v>
      </c>
      <c r="D47" s="20">
        <v>12</v>
      </c>
      <c r="E47" s="19">
        <v>1121550.27</v>
      </c>
      <c r="F47" s="19">
        <v>137562.29999999999</v>
      </c>
      <c r="G47" s="19">
        <v>983987.97</v>
      </c>
      <c r="H47" s="19">
        <f>G47*18%</f>
        <v>177117.8346</v>
      </c>
      <c r="I47" s="19">
        <v>1161106</v>
      </c>
      <c r="J47" s="19">
        <v>9840</v>
      </c>
      <c r="K47" s="19">
        <v>49199</v>
      </c>
      <c r="L47" s="19">
        <v>49199.398500000003</v>
      </c>
      <c r="M47" s="19">
        <v>98398.797000000006</v>
      </c>
      <c r="N47" s="32">
        <v>177118</v>
      </c>
      <c r="O47" s="19"/>
      <c r="P47" s="19">
        <v>114963</v>
      </c>
      <c r="Q47" s="19">
        <v>662388</v>
      </c>
      <c r="R47" s="22"/>
      <c r="S47" s="19" t="s">
        <v>84</v>
      </c>
      <c r="T47" s="19">
        <v>100000</v>
      </c>
      <c r="U47" s="19">
        <v>1000</v>
      </c>
      <c r="V47" s="19">
        <v>0</v>
      </c>
      <c r="W47" s="19">
        <v>0</v>
      </c>
      <c r="X47" s="19">
        <f t="shared" si="2"/>
        <v>99000</v>
      </c>
      <c r="Y47" s="35" t="s">
        <v>85</v>
      </c>
    </row>
    <row r="48" spans="1:65" x14ac:dyDescent="0.3">
      <c r="A48" s="1">
        <v>51558</v>
      </c>
      <c r="B48" s="19" t="s">
        <v>61</v>
      </c>
      <c r="C48" s="30"/>
      <c r="D48" s="20">
        <v>12</v>
      </c>
      <c r="E48" s="19">
        <v>177118</v>
      </c>
      <c r="F48" s="19"/>
      <c r="G48" s="19">
        <v>177118</v>
      </c>
      <c r="H48" s="19">
        <v>0</v>
      </c>
      <c r="I48" s="19">
        <v>177118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O48" s="19"/>
      <c r="P48" s="19"/>
      <c r="Q48" s="32">
        <v>177118</v>
      </c>
      <c r="R48" s="22"/>
      <c r="S48" s="19" t="s">
        <v>86</v>
      </c>
      <c r="T48" s="19">
        <v>51908</v>
      </c>
      <c r="U48" s="19">
        <v>0</v>
      </c>
      <c r="V48" s="19">
        <v>0</v>
      </c>
      <c r="W48" s="19">
        <v>0</v>
      </c>
      <c r="X48" s="19">
        <f t="shared" si="2"/>
        <v>51908</v>
      </c>
      <c r="Y48" s="35" t="s">
        <v>87</v>
      </c>
    </row>
    <row r="49" spans="1:65" x14ac:dyDescent="0.3">
      <c r="A49" s="1">
        <v>51558</v>
      </c>
      <c r="B49" s="19" t="s">
        <v>79</v>
      </c>
      <c r="C49" s="30">
        <v>45034</v>
      </c>
      <c r="D49" s="20">
        <v>3</v>
      </c>
      <c r="E49" s="19">
        <v>1680237</v>
      </c>
      <c r="F49" s="19">
        <v>296704</v>
      </c>
      <c r="G49" s="19">
        <v>1383533</v>
      </c>
      <c r="H49" s="19">
        <f>G49*18%</f>
        <v>249035.94</v>
      </c>
      <c r="I49" s="19">
        <v>1632569</v>
      </c>
      <c r="J49" s="19">
        <v>13835</v>
      </c>
      <c r="K49" s="19">
        <v>69177</v>
      </c>
      <c r="L49" s="19">
        <v>69176.650000000009</v>
      </c>
      <c r="M49" s="19">
        <v>138353.30000000002</v>
      </c>
      <c r="N49" s="32">
        <v>249036</v>
      </c>
      <c r="O49" s="19"/>
      <c r="P49" s="19">
        <v>155717</v>
      </c>
      <c r="Q49" s="19">
        <v>937274</v>
      </c>
      <c r="R49" s="22"/>
      <c r="S49" s="19" t="s">
        <v>88</v>
      </c>
      <c r="T49" s="19">
        <v>642708</v>
      </c>
      <c r="U49" s="19">
        <v>0</v>
      </c>
      <c r="V49" s="19">
        <v>0</v>
      </c>
      <c r="W49" s="19">
        <v>0</v>
      </c>
      <c r="X49" s="19">
        <f t="shared" si="2"/>
        <v>642708</v>
      </c>
      <c r="Y49" s="35" t="s">
        <v>89</v>
      </c>
    </row>
    <row r="50" spans="1:65" x14ac:dyDescent="0.3">
      <c r="A50" s="1">
        <v>51558</v>
      </c>
      <c r="B50" s="19" t="s">
        <v>61</v>
      </c>
      <c r="C50" s="30">
        <v>45069</v>
      </c>
      <c r="D50" s="20">
        <v>3</v>
      </c>
      <c r="E50" s="19">
        <v>249036</v>
      </c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32">
        <v>249036</v>
      </c>
      <c r="R50" s="22"/>
      <c r="S50" s="19" t="s">
        <v>90</v>
      </c>
      <c r="T50" s="19">
        <v>177118</v>
      </c>
      <c r="U50" s="19">
        <v>0</v>
      </c>
      <c r="V50" s="19">
        <v>0</v>
      </c>
      <c r="W50" s="19">
        <v>0</v>
      </c>
      <c r="X50" s="19">
        <f t="shared" si="2"/>
        <v>177118</v>
      </c>
      <c r="Y50" s="35" t="s">
        <v>91</v>
      </c>
    </row>
    <row r="51" spans="1:65" x14ac:dyDescent="0.3">
      <c r="A51" s="1">
        <v>51558</v>
      </c>
      <c r="B51" s="19" t="s">
        <v>79</v>
      </c>
      <c r="C51" s="30">
        <v>45257</v>
      </c>
      <c r="D51" s="20">
        <v>11</v>
      </c>
      <c r="E51" s="19">
        <v>770608</v>
      </c>
      <c r="F51" s="19">
        <v>187500</v>
      </c>
      <c r="G51" s="19">
        <f>E51-F51</f>
        <v>583108</v>
      </c>
      <c r="H51" s="19">
        <f>G51*18%</f>
        <v>104959.44</v>
      </c>
      <c r="I51" s="19">
        <f>G51+H51</f>
        <v>688067.44</v>
      </c>
      <c r="J51" s="19">
        <f>G51*1%</f>
        <v>5831.08</v>
      </c>
      <c r="K51" s="19">
        <f>G51*5%</f>
        <v>29155.4</v>
      </c>
      <c r="L51" s="19">
        <f>G51*10%</f>
        <v>58310.8</v>
      </c>
      <c r="M51" s="19">
        <f>G51*10%</f>
        <v>58310.8</v>
      </c>
      <c r="N51" s="32">
        <f>H51</f>
        <v>104959.44</v>
      </c>
      <c r="O51" s="19"/>
      <c r="P51" s="19">
        <v>0</v>
      </c>
      <c r="Q51" s="19">
        <f>G51-J51-K51-L51-M51</f>
        <v>431499.92000000004</v>
      </c>
      <c r="R51" s="22"/>
      <c r="S51" s="19" t="s">
        <v>92</v>
      </c>
      <c r="T51" s="19">
        <v>838274</v>
      </c>
      <c r="U51" s="19">
        <v>0</v>
      </c>
      <c r="V51" s="19">
        <v>0</v>
      </c>
      <c r="W51" s="19">
        <v>0</v>
      </c>
      <c r="X51" s="19">
        <f t="shared" si="2"/>
        <v>838274</v>
      </c>
      <c r="Y51" s="35" t="s">
        <v>93</v>
      </c>
    </row>
    <row r="52" spans="1:65" x14ac:dyDescent="0.3">
      <c r="A52" s="1">
        <v>51558</v>
      </c>
      <c r="B52" s="19" t="s">
        <v>61</v>
      </c>
      <c r="C52" s="30">
        <v>45257</v>
      </c>
      <c r="D52" s="20">
        <v>11</v>
      </c>
      <c r="E52" s="19">
        <f>N51</f>
        <v>104959.44</v>
      </c>
      <c r="F52" s="19"/>
      <c r="G52" s="19">
        <f>E52-F52</f>
        <v>104959.44</v>
      </c>
      <c r="H52" s="19"/>
      <c r="I52" s="19"/>
      <c r="J52" s="19"/>
      <c r="K52" s="19"/>
      <c r="L52" s="19"/>
      <c r="M52" s="19"/>
      <c r="N52" s="19"/>
      <c r="O52" s="19"/>
      <c r="P52" s="19"/>
      <c r="Q52" s="32">
        <f>E52</f>
        <v>104959.44</v>
      </c>
      <c r="R52" s="22"/>
      <c r="S52" s="19" t="s">
        <v>94</v>
      </c>
      <c r="T52" s="19">
        <v>249036</v>
      </c>
      <c r="U52" s="19"/>
      <c r="V52" s="19"/>
      <c r="W52" s="19"/>
      <c r="X52" s="19">
        <f t="shared" si="2"/>
        <v>249036</v>
      </c>
      <c r="Y52" s="35" t="s">
        <v>95</v>
      </c>
    </row>
    <row r="53" spans="1:65" x14ac:dyDescent="0.3">
      <c r="A53" s="18">
        <v>51558</v>
      </c>
      <c r="B53" s="19" t="s">
        <v>79</v>
      </c>
      <c r="C53" s="30">
        <v>45291</v>
      </c>
      <c r="D53" s="20">
        <v>13</v>
      </c>
      <c r="E53" s="19">
        <v>699303</v>
      </c>
      <c r="F53" s="19"/>
      <c r="G53" s="19">
        <f t="shared" ref="G53" si="3">E53-F53</f>
        <v>699303</v>
      </c>
      <c r="H53" s="19">
        <f>G53*18%</f>
        <v>125874.54</v>
      </c>
      <c r="I53" s="19">
        <f>G53+H53</f>
        <v>825177.54</v>
      </c>
      <c r="J53" s="19">
        <f>G53*1%</f>
        <v>6993.03</v>
      </c>
      <c r="K53" s="19">
        <f>G53*5%</f>
        <v>34965.15</v>
      </c>
      <c r="L53" s="19">
        <f>G53*10%</f>
        <v>69930.3</v>
      </c>
      <c r="M53" s="19">
        <f>G53*10%</f>
        <v>69930.3</v>
      </c>
      <c r="N53" s="32">
        <f>H53</f>
        <v>125874.54</v>
      </c>
      <c r="O53" s="19"/>
      <c r="P53" s="19"/>
      <c r="Q53" s="19">
        <f>G53-J53-K53-L53-M53</f>
        <v>517484.21999999991</v>
      </c>
      <c r="R53" s="22"/>
      <c r="S53" s="19" t="s">
        <v>96</v>
      </c>
      <c r="T53" s="19">
        <v>100000</v>
      </c>
      <c r="U53" s="19">
        <v>1000</v>
      </c>
      <c r="V53" s="19"/>
      <c r="W53" s="19"/>
      <c r="X53" s="19">
        <f t="shared" si="2"/>
        <v>99000</v>
      </c>
      <c r="Y53" s="35" t="s">
        <v>97</v>
      </c>
    </row>
    <row r="54" spans="1:65" x14ac:dyDescent="0.3">
      <c r="A54" s="18">
        <v>51558</v>
      </c>
      <c r="B54" s="19" t="s">
        <v>61</v>
      </c>
      <c r="C54" s="30">
        <v>45291</v>
      </c>
      <c r="D54" s="20">
        <v>13</v>
      </c>
      <c r="E54" s="19">
        <f>N53</f>
        <v>125874.54</v>
      </c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32">
        <f>E54</f>
        <v>125874.54</v>
      </c>
      <c r="R54" s="22"/>
      <c r="S54" s="19" t="s">
        <v>98</v>
      </c>
      <c r="T54" s="19">
        <v>100000</v>
      </c>
      <c r="U54" s="19">
        <v>1000</v>
      </c>
      <c r="V54" s="19"/>
      <c r="W54" s="19"/>
      <c r="X54" s="19">
        <f t="shared" si="2"/>
        <v>99000</v>
      </c>
      <c r="Y54" s="35" t="s">
        <v>99</v>
      </c>
    </row>
    <row r="55" spans="1:65" x14ac:dyDescent="0.3">
      <c r="A55" s="18">
        <v>51558</v>
      </c>
      <c r="B55" s="19"/>
      <c r="C55" s="30"/>
      <c r="D55" s="20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22"/>
      <c r="S55" s="19"/>
      <c r="T55" s="19"/>
      <c r="U55" s="19"/>
      <c r="V55" s="19"/>
      <c r="W55" s="19"/>
      <c r="X55" s="19">
        <v>233500</v>
      </c>
      <c r="Y55" s="35" t="s">
        <v>100</v>
      </c>
    </row>
    <row r="56" spans="1:65" x14ac:dyDescent="0.3">
      <c r="A56" s="18">
        <v>51558</v>
      </c>
      <c r="B56" s="19"/>
      <c r="C56" s="30"/>
      <c r="D56" s="20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22"/>
      <c r="S56" s="19"/>
      <c r="T56" s="19"/>
      <c r="U56" s="19"/>
      <c r="V56" s="19"/>
      <c r="W56" s="19"/>
      <c r="X56" s="19">
        <v>104959</v>
      </c>
      <c r="Y56" s="35" t="s">
        <v>101</v>
      </c>
    </row>
    <row r="57" spans="1:65" x14ac:dyDescent="0.3">
      <c r="A57" s="18">
        <v>51558</v>
      </c>
      <c r="B57" s="19"/>
      <c r="C57" s="30"/>
      <c r="D57" s="20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22"/>
      <c r="S57" s="19"/>
      <c r="T57" s="19"/>
      <c r="U57" s="19"/>
      <c r="V57" s="19"/>
      <c r="W57" s="19"/>
      <c r="X57" s="19">
        <v>517485</v>
      </c>
      <c r="Y57" s="35" t="s">
        <v>102</v>
      </c>
    </row>
    <row r="58" spans="1:65" x14ac:dyDescent="0.3">
      <c r="A58" s="18">
        <v>51558</v>
      </c>
      <c r="B58" s="19"/>
      <c r="C58" s="30"/>
      <c r="D58" s="20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22"/>
      <c r="S58" s="19"/>
      <c r="T58" s="19"/>
      <c r="U58" s="19"/>
      <c r="V58" s="19"/>
      <c r="W58" s="19"/>
      <c r="X58" s="19">
        <v>125875</v>
      </c>
      <c r="Y58" s="35" t="s">
        <v>103</v>
      </c>
    </row>
    <row r="59" spans="1:65" x14ac:dyDescent="0.3">
      <c r="A59" s="18"/>
      <c r="B59" s="19"/>
      <c r="C59" s="19"/>
      <c r="D59" s="20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22"/>
      <c r="S59" s="19"/>
      <c r="T59" s="19"/>
      <c r="U59" s="19"/>
      <c r="V59" s="19"/>
      <c r="W59" s="19"/>
      <c r="X59" s="19"/>
      <c r="Y59" s="35"/>
    </row>
    <row r="60" spans="1:65" x14ac:dyDescent="0.3">
      <c r="A60" s="18"/>
      <c r="B60" s="19"/>
      <c r="C60" s="19"/>
      <c r="D60" s="20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22"/>
      <c r="S60" s="19"/>
      <c r="T60" s="19"/>
      <c r="U60" s="19"/>
      <c r="V60" s="19"/>
      <c r="W60" s="19"/>
      <c r="X60" s="19"/>
      <c r="Y60" s="35"/>
    </row>
    <row r="61" spans="1:65" x14ac:dyDescent="0.3">
      <c r="A61" s="18"/>
      <c r="B61" s="19"/>
      <c r="C61" s="19"/>
      <c r="D61" s="20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22"/>
      <c r="S61" s="19"/>
      <c r="T61" s="19"/>
      <c r="U61" s="19"/>
      <c r="V61" s="19"/>
      <c r="W61" s="19"/>
      <c r="X61" s="19"/>
      <c r="Y61" s="35"/>
    </row>
    <row r="62" spans="1:65" x14ac:dyDescent="0.3">
      <c r="A62" s="18"/>
      <c r="B62" s="19"/>
      <c r="C62" s="19"/>
      <c r="D62" s="20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22"/>
      <c r="S62" s="19"/>
      <c r="T62" s="19"/>
      <c r="U62" s="19"/>
      <c r="V62" s="19"/>
      <c r="W62" s="19"/>
      <c r="X62" s="19"/>
      <c r="Y62" s="35"/>
    </row>
    <row r="63" spans="1:65" s="28" customFormat="1" x14ac:dyDescent="0.3">
      <c r="A63" s="23"/>
      <c r="B63" s="24"/>
      <c r="C63" s="24"/>
      <c r="D63" s="25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7"/>
      <c r="S63" s="24"/>
      <c r="T63" s="24"/>
      <c r="U63" s="24"/>
      <c r="V63" s="24"/>
      <c r="W63" s="24"/>
      <c r="X63" s="24"/>
      <c r="Y63" s="23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</row>
    <row r="64" spans="1:65" x14ac:dyDescent="0.3">
      <c r="A64" s="18">
        <v>51546</v>
      </c>
      <c r="B64" s="19" t="s">
        <v>104</v>
      </c>
      <c r="C64" s="30">
        <v>44783</v>
      </c>
      <c r="D64" s="20">
        <v>4</v>
      </c>
      <c r="E64" s="19">
        <v>499771.8</v>
      </c>
      <c r="F64" s="19">
        <v>47203</v>
      </c>
      <c r="G64" s="19">
        <v>452569</v>
      </c>
      <c r="H64" s="19">
        <f>G64*18%</f>
        <v>81462.42</v>
      </c>
      <c r="I64" s="19">
        <v>534031</v>
      </c>
      <c r="J64" s="19">
        <v>4526</v>
      </c>
      <c r="K64" s="19">
        <v>22628</v>
      </c>
      <c r="L64" s="19">
        <v>22628</v>
      </c>
      <c r="M64" s="19">
        <v>45257</v>
      </c>
      <c r="N64" s="32">
        <v>81462</v>
      </c>
      <c r="O64" s="19"/>
      <c r="P64" s="19"/>
      <c r="Q64" s="19">
        <v>357530</v>
      </c>
      <c r="R64" s="39">
        <v>51546</v>
      </c>
      <c r="S64" s="19" t="s">
        <v>105</v>
      </c>
      <c r="T64" s="19">
        <v>150000</v>
      </c>
      <c r="U64" s="19">
        <f>T64*1%</f>
        <v>1500</v>
      </c>
      <c r="V64" s="19">
        <v>0</v>
      </c>
      <c r="W64" s="19">
        <v>0</v>
      </c>
      <c r="X64" s="19">
        <f>T64-U64</f>
        <v>148500</v>
      </c>
      <c r="Y64" s="35" t="s">
        <v>106</v>
      </c>
    </row>
    <row r="65" spans="1:25" x14ac:dyDescent="0.3">
      <c r="A65" s="18">
        <v>51546</v>
      </c>
      <c r="B65" s="19" t="s">
        <v>61</v>
      </c>
      <c r="C65" s="30">
        <v>44823</v>
      </c>
      <c r="D65" s="20">
        <v>4</v>
      </c>
      <c r="E65" s="19">
        <v>81462</v>
      </c>
      <c r="F65" s="19"/>
      <c r="G65" s="19">
        <v>81462</v>
      </c>
      <c r="H65" s="19">
        <v>0</v>
      </c>
      <c r="I65" s="19">
        <v>81462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19"/>
      <c r="P65" s="19"/>
      <c r="Q65" s="32">
        <v>81462</v>
      </c>
      <c r="R65" s="22" t="s">
        <v>107</v>
      </c>
      <c r="S65" s="19" t="s">
        <v>108</v>
      </c>
      <c r="T65" s="19">
        <v>100000</v>
      </c>
      <c r="U65" s="19">
        <f t="shared" ref="U65:U66" si="4">T65*1%</f>
        <v>1000</v>
      </c>
      <c r="V65" s="19">
        <v>0</v>
      </c>
      <c r="W65" s="19">
        <v>0</v>
      </c>
      <c r="X65" s="19">
        <f>T65-U65-V65-W65</f>
        <v>99000</v>
      </c>
      <c r="Y65" s="35" t="s">
        <v>109</v>
      </c>
    </row>
    <row r="66" spans="1:25" x14ac:dyDescent="0.3">
      <c r="A66" s="18">
        <v>51546</v>
      </c>
      <c r="B66" s="19" t="s">
        <v>104</v>
      </c>
      <c r="C66" s="30">
        <v>45034</v>
      </c>
      <c r="D66" s="20">
        <v>2</v>
      </c>
      <c r="E66" s="19">
        <v>297887</v>
      </c>
      <c r="F66" s="19">
        <v>47653</v>
      </c>
      <c r="G66" s="19">
        <v>250234</v>
      </c>
      <c r="H66" s="19">
        <f>G66*18%</f>
        <v>45042.119999999995</v>
      </c>
      <c r="I66" s="19">
        <v>295276</v>
      </c>
      <c r="J66" s="19">
        <v>2502</v>
      </c>
      <c r="K66" s="19">
        <v>12512</v>
      </c>
      <c r="L66" s="19">
        <v>12512</v>
      </c>
      <c r="M66" s="19">
        <v>25023</v>
      </c>
      <c r="N66" s="32">
        <v>45042</v>
      </c>
      <c r="O66" s="19"/>
      <c r="P66" s="19">
        <v>23101</v>
      </c>
      <c r="Q66" s="19">
        <v>174584</v>
      </c>
      <c r="R66" s="22"/>
      <c r="S66" s="19" t="s">
        <v>110</v>
      </c>
      <c r="T66" s="19">
        <v>100000</v>
      </c>
      <c r="U66" s="19">
        <f t="shared" si="4"/>
        <v>1000</v>
      </c>
      <c r="V66" s="19">
        <v>0</v>
      </c>
      <c r="W66" s="19">
        <v>0</v>
      </c>
      <c r="X66" s="19">
        <f>T66-U66-V66-W66</f>
        <v>99000</v>
      </c>
      <c r="Y66" s="35" t="s">
        <v>111</v>
      </c>
    </row>
    <row r="67" spans="1:25" x14ac:dyDescent="0.3">
      <c r="A67" s="18">
        <v>51546</v>
      </c>
      <c r="B67" s="19" t="s">
        <v>61</v>
      </c>
      <c r="C67" s="30">
        <v>45069</v>
      </c>
      <c r="D67" s="20">
        <v>2</v>
      </c>
      <c r="E67" s="19">
        <v>45042</v>
      </c>
      <c r="F67" s="19"/>
      <c r="G67" s="19">
        <v>45042</v>
      </c>
      <c r="H67" s="19">
        <v>0</v>
      </c>
      <c r="I67" s="19">
        <v>45042</v>
      </c>
      <c r="J67" s="19">
        <v>0</v>
      </c>
      <c r="K67" s="19">
        <v>0</v>
      </c>
      <c r="L67" s="19"/>
      <c r="M67" s="19"/>
      <c r="N67" s="19">
        <v>0</v>
      </c>
      <c r="O67" s="19"/>
      <c r="P67" s="19"/>
      <c r="Q67" s="32">
        <v>45042</v>
      </c>
      <c r="R67" s="22"/>
      <c r="S67" s="19" t="s">
        <v>112</v>
      </c>
      <c r="T67" s="19">
        <v>81462</v>
      </c>
      <c r="U67" s="19">
        <v>0</v>
      </c>
      <c r="V67" s="19">
        <v>0</v>
      </c>
      <c r="W67" s="19">
        <v>0</v>
      </c>
      <c r="X67" s="19">
        <f>T67-U67-V67-W67</f>
        <v>81462</v>
      </c>
      <c r="Y67" s="33" t="s">
        <v>113</v>
      </c>
    </row>
    <row r="68" spans="1:25" x14ac:dyDescent="0.3">
      <c r="A68" s="18">
        <v>51546</v>
      </c>
      <c r="B68" s="29" t="s">
        <v>104</v>
      </c>
      <c r="C68" s="30">
        <v>45121</v>
      </c>
      <c r="D68" s="34">
        <v>9</v>
      </c>
      <c r="E68" s="19">
        <v>677754</v>
      </c>
      <c r="F68" s="19">
        <v>351960</v>
      </c>
      <c r="G68" s="19">
        <f>E68-F68</f>
        <v>325794</v>
      </c>
      <c r="H68" s="19">
        <f>G68*18%</f>
        <v>58642.92</v>
      </c>
      <c r="I68" s="19">
        <f>G68+H68</f>
        <v>384436.92</v>
      </c>
      <c r="J68" s="19">
        <f>ROUND(G68*$J$6,)</f>
        <v>3258</v>
      </c>
      <c r="K68" s="19">
        <f>ROUND(G68*$K$6,)</f>
        <v>16290</v>
      </c>
      <c r="L68" s="19">
        <v>0</v>
      </c>
      <c r="M68" s="19">
        <v>0</v>
      </c>
      <c r="N68" s="32">
        <f>H68</f>
        <v>58642.92</v>
      </c>
      <c r="O68" s="18"/>
      <c r="P68" s="19">
        <v>29511</v>
      </c>
      <c r="Q68" s="19">
        <f>ROUND(I68-SUM(J68:P68),0)</f>
        <v>276735</v>
      </c>
      <c r="R68" s="22"/>
      <c r="S68" s="19" t="s">
        <v>114</v>
      </c>
      <c r="T68" s="19">
        <v>11030</v>
      </c>
      <c r="U68" s="19">
        <v>0</v>
      </c>
      <c r="V68" s="19">
        <v>0</v>
      </c>
      <c r="W68" s="19">
        <v>0</v>
      </c>
      <c r="X68" s="19">
        <f>T68-U68-V68-W68</f>
        <v>11030</v>
      </c>
      <c r="Y68" s="35" t="s">
        <v>115</v>
      </c>
    </row>
    <row r="69" spans="1:25" x14ac:dyDescent="0.3">
      <c r="A69" s="18">
        <v>51546</v>
      </c>
      <c r="B69" s="29" t="s">
        <v>104</v>
      </c>
      <c r="C69" s="30">
        <v>45121</v>
      </c>
      <c r="D69" s="34">
        <v>8</v>
      </c>
      <c r="E69" s="19">
        <v>162250</v>
      </c>
      <c r="F69" s="19">
        <v>0</v>
      </c>
      <c r="G69" s="19">
        <f>E69-F69</f>
        <v>162250</v>
      </c>
      <c r="H69" s="19">
        <f>G69*18%</f>
        <v>29205</v>
      </c>
      <c r="I69" s="19">
        <f>G69+H69</f>
        <v>191455</v>
      </c>
      <c r="J69" s="19">
        <f>ROUND(G69*$J$6,)</f>
        <v>1623</v>
      </c>
      <c r="K69" s="19">
        <f>ROUND(G69*$K$6,)</f>
        <v>8113</v>
      </c>
      <c r="L69" s="19">
        <f>ROUND(G69*$L$6,)</f>
        <v>8113</v>
      </c>
      <c r="M69" s="19">
        <f>ROUND(G69*$M$6,)</f>
        <v>16225</v>
      </c>
      <c r="N69" s="32">
        <f>H69</f>
        <v>29205</v>
      </c>
      <c r="O69" s="18"/>
      <c r="P69" s="19">
        <v>54638</v>
      </c>
      <c r="Q69" s="19">
        <f>ROUND(I69-SUM(J69:P69),0)</f>
        <v>73538</v>
      </c>
      <c r="R69" s="22"/>
      <c r="S69" s="19" t="s">
        <v>116</v>
      </c>
      <c r="T69" s="19">
        <v>174585</v>
      </c>
      <c r="U69" s="19"/>
      <c r="V69" s="19"/>
      <c r="W69" s="19"/>
      <c r="X69" s="19">
        <v>174585</v>
      </c>
      <c r="Y69" s="35" t="s">
        <v>117</v>
      </c>
    </row>
    <row r="70" spans="1:25" x14ac:dyDescent="0.3">
      <c r="A70" s="18">
        <v>51546</v>
      </c>
      <c r="B70" s="29" t="s">
        <v>61</v>
      </c>
      <c r="C70" s="30">
        <v>45188</v>
      </c>
      <c r="D70" s="34" t="s">
        <v>118</v>
      </c>
      <c r="E70" s="19">
        <v>87848</v>
      </c>
      <c r="F70" s="19"/>
      <c r="G70" s="19">
        <f>E70-F70</f>
        <v>87848</v>
      </c>
      <c r="H70" s="19">
        <v>0</v>
      </c>
      <c r="I70" s="19">
        <f t="shared" ref="I70" si="5">G70+H70</f>
        <v>87848</v>
      </c>
      <c r="J70" s="19">
        <v>0</v>
      </c>
      <c r="K70" s="19">
        <v>0</v>
      </c>
      <c r="L70" s="19"/>
      <c r="M70" s="19"/>
      <c r="N70" s="19">
        <v>0</v>
      </c>
      <c r="O70" s="19"/>
      <c r="P70" s="18"/>
      <c r="Q70" s="32">
        <f>I70-SUM(J70:N70)</f>
        <v>87848</v>
      </c>
      <c r="R70" s="22"/>
      <c r="S70" s="19" t="s">
        <v>119</v>
      </c>
      <c r="T70" s="19">
        <v>45042</v>
      </c>
      <c r="U70" s="19"/>
      <c r="V70" s="19"/>
      <c r="W70" s="19"/>
      <c r="X70" s="19">
        <v>45042</v>
      </c>
      <c r="Y70" s="35" t="s">
        <v>120</v>
      </c>
    </row>
    <row r="71" spans="1:25" x14ac:dyDescent="0.3">
      <c r="A71" s="18">
        <v>51546</v>
      </c>
      <c r="B71" s="19"/>
      <c r="C71" s="19"/>
      <c r="D71" s="20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22"/>
      <c r="S71" s="19" t="s">
        <v>121</v>
      </c>
      <c r="T71" s="19">
        <v>100000</v>
      </c>
      <c r="U71" s="19">
        <f t="shared" ref="U71:U72" si="6">T71*1%</f>
        <v>1000</v>
      </c>
      <c r="V71" s="19"/>
      <c r="W71" s="19"/>
      <c r="X71" s="19">
        <f>ROUND(T71-U71-V71-W71,0)</f>
        <v>99000</v>
      </c>
      <c r="Y71" s="35" t="s">
        <v>122</v>
      </c>
    </row>
    <row r="72" spans="1:25" x14ac:dyDescent="0.3">
      <c r="A72" s="18">
        <v>51546</v>
      </c>
      <c r="B72" s="19"/>
      <c r="C72" s="19"/>
      <c r="D72" s="20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22"/>
      <c r="S72" s="19" t="s">
        <v>123</v>
      </c>
      <c r="T72" s="19">
        <v>200000</v>
      </c>
      <c r="U72" s="19">
        <f t="shared" si="6"/>
        <v>2000</v>
      </c>
      <c r="V72" s="19"/>
      <c r="W72" s="19"/>
      <c r="X72" s="19">
        <f>ROUND(T72-U72-V72-W72,0)</f>
        <v>198000</v>
      </c>
      <c r="Y72" s="35" t="s">
        <v>124</v>
      </c>
    </row>
    <row r="73" spans="1:25" x14ac:dyDescent="0.3">
      <c r="A73" s="18">
        <v>51546</v>
      </c>
      <c r="B73" s="19"/>
      <c r="C73" s="19"/>
      <c r="D73" s="20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22"/>
      <c r="S73" s="19" t="s">
        <v>125</v>
      </c>
      <c r="T73" s="19">
        <v>53275</v>
      </c>
      <c r="U73" s="19">
        <v>0</v>
      </c>
      <c r="V73" s="19"/>
      <c r="W73" s="19"/>
      <c r="X73" s="19">
        <f>ROUND(T73-U73-V73-W73,0)</f>
        <v>53275</v>
      </c>
      <c r="Y73" s="35" t="s">
        <v>126</v>
      </c>
    </row>
    <row r="74" spans="1:25" x14ac:dyDescent="0.3">
      <c r="A74" s="18">
        <v>51546</v>
      </c>
      <c r="B74" s="19"/>
      <c r="C74" s="19"/>
      <c r="D74" s="20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22"/>
      <c r="S74" s="19"/>
      <c r="T74" s="19"/>
      <c r="U74" s="19"/>
      <c r="V74" s="19"/>
      <c r="W74" s="19"/>
      <c r="X74" s="19">
        <v>87848</v>
      </c>
      <c r="Y74" s="35" t="s">
        <v>127</v>
      </c>
    </row>
    <row r="75" spans="1:25" x14ac:dyDescent="0.3">
      <c r="A75" s="18"/>
      <c r="B75" s="19"/>
      <c r="C75" s="19"/>
      <c r="D75" s="20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22"/>
      <c r="S75" s="19"/>
      <c r="T75" s="19"/>
      <c r="U75" s="19"/>
      <c r="V75" s="19"/>
      <c r="W75" s="19"/>
      <c r="X75" s="19"/>
      <c r="Y75" s="35"/>
    </row>
    <row r="76" spans="1:25" x14ac:dyDescent="0.3">
      <c r="A76" s="18"/>
      <c r="B76" s="19"/>
      <c r="C76" s="19"/>
      <c r="D76" s="20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22"/>
      <c r="S76" s="19"/>
      <c r="T76" s="19"/>
      <c r="U76" s="19"/>
      <c r="V76" s="19"/>
      <c r="W76" s="19"/>
      <c r="X76" s="19"/>
      <c r="Y76" s="35"/>
    </row>
    <row r="77" spans="1:25" x14ac:dyDescent="0.3">
      <c r="A77" s="18"/>
      <c r="B77" s="19"/>
      <c r="C77" s="19"/>
      <c r="D77" s="20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22"/>
      <c r="S77" s="19"/>
      <c r="T77" s="19"/>
      <c r="U77" s="19"/>
      <c r="V77" s="19"/>
      <c r="W77" s="19"/>
      <c r="X77" s="19"/>
      <c r="Y77" s="35"/>
    </row>
    <row r="78" spans="1:25" x14ac:dyDescent="0.3">
      <c r="A78" s="18"/>
      <c r="B78" s="19"/>
      <c r="C78" s="19"/>
      <c r="D78" s="20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22"/>
      <c r="S78" s="19"/>
      <c r="T78" s="19"/>
      <c r="U78" s="19"/>
      <c r="V78" s="19"/>
      <c r="W78" s="19"/>
      <c r="X78" s="19"/>
      <c r="Y78" s="35"/>
    </row>
    <row r="79" spans="1:25" x14ac:dyDescent="0.3">
      <c r="A79" s="18"/>
      <c r="B79" s="19"/>
      <c r="C79" s="19"/>
      <c r="D79" s="20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22"/>
      <c r="S79" s="19"/>
      <c r="T79" s="19"/>
      <c r="U79" s="19"/>
      <c r="V79" s="19"/>
      <c r="W79" s="19"/>
      <c r="X79" s="19"/>
      <c r="Y79" s="35"/>
    </row>
    <row r="80" spans="1:25" x14ac:dyDescent="0.3">
      <c r="A80" s="18"/>
      <c r="B80" s="19"/>
      <c r="C80" s="19"/>
      <c r="D80" s="20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22"/>
      <c r="S80" s="19"/>
      <c r="T80" s="19"/>
      <c r="U80" s="19"/>
      <c r="V80" s="19"/>
      <c r="W80" s="19"/>
      <c r="X80" s="19"/>
      <c r="Y80" s="35"/>
    </row>
    <row r="81" spans="1:65" x14ac:dyDescent="0.3">
      <c r="A81" s="18"/>
      <c r="B81" s="19"/>
      <c r="C81" s="19"/>
      <c r="D81" s="20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22"/>
      <c r="S81" s="19"/>
      <c r="T81" s="19"/>
      <c r="U81" s="19"/>
      <c r="V81" s="19"/>
      <c r="W81" s="19"/>
      <c r="X81" s="19"/>
      <c r="Y81" s="35"/>
    </row>
    <row r="82" spans="1:65" s="28" customFormat="1" x14ac:dyDescent="0.3">
      <c r="A82" s="23"/>
      <c r="B82" s="24"/>
      <c r="C82" s="24"/>
      <c r="D82" s="25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7"/>
      <c r="S82" s="24"/>
      <c r="T82" s="24"/>
      <c r="U82" s="24"/>
      <c r="V82" s="24"/>
      <c r="W82" s="24"/>
      <c r="X82" s="24"/>
      <c r="Y82" s="23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</row>
    <row r="83" spans="1:65" x14ac:dyDescent="0.3">
      <c r="A83" s="18">
        <v>51536</v>
      </c>
      <c r="B83" s="19" t="s">
        <v>128</v>
      </c>
      <c r="C83" s="30">
        <v>44782</v>
      </c>
      <c r="D83" s="20">
        <v>3</v>
      </c>
      <c r="E83" s="19">
        <v>834185.77</v>
      </c>
      <c r="F83" s="19">
        <v>25175</v>
      </c>
      <c r="G83" s="19">
        <v>809011</v>
      </c>
      <c r="H83" s="19">
        <v>145622</v>
      </c>
      <c r="I83" s="19">
        <v>954633</v>
      </c>
      <c r="J83" s="19">
        <v>8090</v>
      </c>
      <c r="K83" s="19">
        <v>40451</v>
      </c>
      <c r="L83" s="19">
        <v>40451</v>
      </c>
      <c r="M83" s="19">
        <v>80901</v>
      </c>
      <c r="N83" s="32">
        <v>145622</v>
      </c>
      <c r="O83" s="19"/>
      <c r="P83" s="19"/>
      <c r="Q83" s="19">
        <f t="shared" ref="Q83:Q88" si="7">ROUND(I83-SUM(J83:P83),0)</f>
        <v>639118</v>
      </c>
      <c r="R83" s="39">
        <v>51536</v>
      </c>
      <c r="S83" s="19" t="s">
        <v>129</v>
      </c>
      <c r="T83" s="19">
        <v>200000</v>
      </c>
      <c r="U83" s="19">
        <v>2000</v>
      </c>
      <c r="V83" s="19">
        <v>0</v>
      </c>
      <c r="W83" s="19">
        <v>0</v>
      </c>
      <c r="X83" s="19">
        <v>198000</v>
      </c>
      <c r="Y83" s="35" t="s">
        <v>130</v>
      </c>
    </row>
    <row r="84" spans="1:65" x14ac:dyDescent="0.3">
      <c r="A84" s="18">
        <v>51536</v>
      </c>
      <c r="B84" s="19" t="s">
        <v>61</v>
      </c>
      <c r="C84" s="30">
        <v>44823</v>
      </c>
      <c r="D84" s="20">
        <v>3</v>
      </c>
      <c r="E84" s="19">
        <v>145622</v>
      </c>
      <c r="F84" s="19"/>
      <c r="G84" s="19">
        <v>145622</v>
      </c>
      <c r="H84" s="19"/>
      <c r="I84" s="19">
        <v>145622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/>
      <c r="P84" s="19"/>
      <c r="Q84" s="32">
        <f t="shared" si="7"/>
        <v>145622</v>
      </c>
      <c r="R84" s="22" t="s">
        <v>107</v>
      </c>
      <c r="S84" s="19" t="s">
        <v>131</v>
      </c>
      <c r="T84" s="19">
        <v>100000</v>
      </c>
      <c r="U84" s="19">
        <v>1000</v>
      </c>
      <c r="V84" s="19">
        <v>0</v>
      </c>
      <c r="W84" s="19">
        <v>0</v>
      </c>
      <c r="X84" s="19">
        <v>99000</v>
      </c>
      <c r="Y84" s="35" t="s">
        <v>132</v>
      </c>
    </row>
    <row r="85" spans="1:65" x14ac:dyDescent="0.3">
      <c r="A85" s="18">
        <v>51536</v>
      </c>
      <c r="B85" s="19" t="s">
        <v>128</v>
      </c>
      <c r="C85" s="30">
        <v>44826</v>
      </c>
      <c r="D85" s="20">
        <v>7</v>
      </c>
      <c r="E85" s="19">
        <v>294800</v>
      </c>
      <c r="F85" s="19"/>
      <c r="G85" s="19">
        <v>294800</v>
      </c>
      <c r="H85" s="19">
        <v>53064</v>
      </c>
      <c r="I85" s="19">
        <v>347864</v>
      </c>
      <c r="J85" s="19">
        <v>2948</v>
      </c>
      <c r="K85" s="19">
        <v>14740</v>
      </c>
      <c r="L85" s="19">
        <v>14740</v>
      </c>
      <c r="M85" s="19">
        <v>29480</v>
      </c>
      <c r="N85" s="32">
        <v>53064</v>
      </c>
      <c r="O85" s="19"/>
      <c r="P85" s="18"/>
      <c r="Q85" s="19">
        <f t="shared" si="7"/>
        <v>232892</v>
      </c>
      <c r="R85" s="22"/>
      <c r="S85" s="19" t="s">
        <v>133</v>
      </c>
      <c r="T85" s="19">
        <v>200000</v>
      </c>
      <c r="U85" s="19">
        <v>2000</v>
      </c>
      <c r="V85" s="19">
        <v>0</v>
      </c>
      <c r="W85" s="19">
        <v>0</v>
      </c>
      <c r="X85" s="19">
        <v>198000</v>
      </c>
      <c r="Y85" s="35" t="s">
        <v>134</v>
      </c>
    </row>
    <row r="86" spans="1:65" x14ac:dyDescent="0.3">
      <c r="A86" s="18">
        <v>51536</v>
      </c>
      <c r="B86" s="19" t="s">
        <v>128</v>
      </c>
      <c r="C86" s="30">
        <v>44958</v>
      </c>
      <c r="D86" s="20">
        <v>18</v>
      </c>
      <c r="E86" s="19">
        <v>1068720.78</v>
      </c>
      <c r="F86" s="19">
        <v>158241</v>
      </c>
      <c r="G86" s="19">
        <v>910480</v>
      </c>
      <c r="H86" s="19">
        <v>163886</v>
      </c>
      <c r="I86" s="19">
        <v>1074366</v>
      </c>
      <c r="J86" s="19">
        <v>9105</v>
      </c>
      <c r="K86" s="19">
        <v>45524</v>
      </c>
      <c r="L86" s="19">
        <v>91048</v>
      </c>
      <c r="M86" s="19">
        <v>45524</v>
      </c>
      <c r="N86" s="32">
        <f>H86</f>
        <v>163886</v>
      </c>
      <c r="O86" s="19"/>
      <c r="P86" s="19">
        <v>536031</v>
      </c>
      <c r="Q86" s="19">
        <f t="shared" si="7"/>
        <v>183248</v>
      </c>
      <c r="R86" s="22"/>
      <c r="S86" s="19" t="s">
        <v>135</v>
      </c>
      <c r="T86" s="19">
        <v>300000</v>
      </c>
      <c r="U86" s="19">
        <v>3000</v>
      </c>
      <c r="V86" s="19">
        <v>0</v>
      </c>
      <c r="W86" s="19">
        <v>0</v>
      </c>
      <c r="X86" s="19">
        <v>297000</v>
      </c>
      <c r="Y86" s="35" t="s">
        <v>136</v>
      </c>
    </row>
    <row r="87" spans="1:65" x14ac:dyDescent="0.3">
      <c r="A87" s="18">
        <v>51536</v>
      </c>
      <c r="B87" s="19" t="s">
        <v>61</v>
      </c>
      <c r="C87" s="30">
        <v>44823</v>
      </c>
      <c r="D87" s="20">
        <v>7</v>
      </c>
      <c r="E87" s="19">
        <v>53064</v>
      </c>
      <c r="F87" s="19"/>
      <c r="G87" s="19">
        <v>53064</v>
      </c>
      <c r="H87" s="19"/>
      <c r="I87" s="19">
        <v>53064</v>
      </c>
      <c r="J87" s="19">
        <v>0</v>
      </c>
      <c r="K87" s="19">
        <v>0</v>
      </c>
      <c r="L87" s="19">
        <v>0</v>
      </c>
      <c r="M87" s="19">
        <v>0</v>
      </c>
      <c r="N87" s="19">
        <v>0</v>
      </c>
      <c r="O87" s="19"/>
      <c r="P87" s="19"/>
      <c r="Q87" s="32">
        <f t="shared" si="7"/>
        <v>53064</v>
      </c>
      <c r="R87" s="22"/>
      <c r="S87" s="19" t="s">
        <v>137</v>
      </c>
      <c r="T87" s="19">
        <v>80011</v>
      </c>
      <c r="U87" s="19">
        <v>0</v>
      </c>
      <c r="V87" s="19"/>
      <c r="W87" s="19"/>
      <c r="X87" s="19">
        <v>80011</v>
      </c>
      <c r="Y87" s="35" t="s">
        <v>138</v>
      </c>
    </row>
    <row r="88" spans="1:65" x14ac:dyDescent="0.3">
      <c r="A88" s="18">
        <v>51536</v>
      </c>
      <c r="B88" s="19" t="s">
        <v>61</v>
      </c>
      <c r="C88" s="30">
        <v>45036</v>
      </c>
      <c r="D88" s="20">
        <v>18</v>
      </c>
      <c r="E88" s="19">
        <v>163886</v>
      </c>
      <c r="F88" s="19"/>
      <c r="G88" s="19">
        <v>163886</v>
      </c>
      <c r="H88" s="19">
        <v>0</v>
      </c>
      <c r="I88" s="19">
        <v>163886</v>
      </c>
      <c r="J88" s="19">
        <v>0</v>
      </c>
      <c r="K88" s="19">
        <v>0</v>
      </c>
      <c r="L88" s="19">
        <v>0</v>
      </c>
      <c r="M88" s="19">
        <v>0</v>
      </c>
      <c r="N88" s="19">
        <v>0</v>
      </c>
      <c r="O88" s="19"/>
      <c r="P88" s="19"/>
      <c r="Q88" s="32">
        <f t="shared" si="7"/>
        <v>163886</v>
      </c>
      <c r="R88" s="22"/>
      <c r="S88" s="19" t="s">
        <v>139</v>
      </c>
      <c r="T88" s="19">
        <v>198686</v>
      </c>
      <c r="U88" s="19">
        <v>0</v>
      </c>
      <c r="V88" s="19"/>
      <c r="W88" s="19"/>
      <c r="X88" s="19">
        <v>198686</v>
      </c>
      <c r="Y88" s="35" t="s">
        <v>140</v>
      </c>
    </row>
    <row r="89" spans="1:65" x14ac:dyDescent="0.3">
      <c r="A89" s="18">
        <v>51536</v>
      </c>
      <c r="B89" s="19" t="s">
        <v>128</v>
      </c>
      <c r="C89" s="30">
        <v>45121</v>
      </c>
      <c r="D89" s="34">
        <v>7</v>
      </c>
      <c r="E89" s="19">
        <v>21245.37</v>
      </c>
      <c r="F89" s="19"/>
      <c r="G89" s="19">
        <f t="shared" ref="G89:G90" si="8">ROUND(E89-F89,)</f>
        <v>21245</v>
      </c>
      <c r="H89" s="19">
        <f>ROUND(G89*$H$6,0)</f>
        <v>3824</v>
      </c>
      <c r="I89" s="19">
        <f>G89+H89</f>
        <v>25069</v>
      </c>
      <c r="J89" s="19">
        <f>ROUND(G89*$J$6,)</f>
        <v>212</v>
      </c>
      <c r="K89" s="19">
        <f t="shared" ref="K89" si="9">ROUND(G89*$K$6,)</f>
        <v>1062</v>
      </c>
      <c r="L89" s="19">
        <f>ROUND(G89*5%,)</f>
        <v>1062</v>
      </c>
      <c r="M89" s="19">
        <f>ROUND(G89*10%,)</f>
        <v>2125</v>
      </c>
      <c r="N89" s="32">
        <f>H89</f>
        <v>3824</v>
      </c>
      <c r="O89" s="19"/>
      <c r="P89" s="18"/>
      <c r="Q89" s="19">
        <f>ROUND(I89-SUM(J89:P89),0)</f>
        <v>16784</v>
      </c>
      <c r="R89" s="22"/>
      <c r="S89" s="19" t="s">
        <v>141</v>
      </c>
      <c r="T89" s="19">
        <v>250000</v>
      </c>
      <c r="U89" s="19">
        <v>2500</v>
      </c>
      <c r="V89" s="19"/>
      <c r="W89" s="19"/>
      <c r="X89" s="19">
        <v>247500</v>
      </c>
      <c r="Y89" s="35" t="s">
        <v>142</v>
      </c>
    </row>
    <row r="90" spans="1:65" x14ac:dyDescent="0.3">
      <c r="A90" s="18">
        <v>51536</v>
      </c>
      <c r="B90" s="37" t="s">
        <v>61</v>
      </c>
      <c r="C90" s="30">
        <v>45188</v>
      </c>
      <c r="D90" s="34">
        <v>7</v>
      </c>
      <c r="E90" s="19">
        <v>3824</v>
      </c>
      <c r="F90" s="19"/>
      <c r="G90" s="19">
        <f t="shared" si="8"/>
        <v>3824</v>
      </c>
      <c r="H90" s="19">
        <v>0</v>
      </c>
      <c r="I90" s="19">
        <f t="shared" ref="I90" si="10">G90+H90</f>
        <v>3824</v>
      </c>
      <c r="J90" s="19">
        <v>0</v>
      </c>
      <c r="K90" s="19">
        <v>0</v>
      </c>
      <c r="L90" s="19">
        <v>0</v>
      </c>
      <c r="M90" s="19">
        <v>0</v>
      </c>
      <c r="N90" s="19">
        <f t="shared" ref="N90" si="11">H90</f>
        <v>0</v>
      </c>
      <c r="O90" s="19"/>
      <c r="P90" s="18"/>
      <c r="Q90" s="32">
        <f>ROUND(I90-SUM(J90:O90),0)</f>
        <v>3824</v>
      </c>
      <c r="R90" s="22"/>
      <c r="S90" s="19" t="s">
        <v>143</v>
      </c>
      <c r="T90" s="19"/>
      <c r="U90" s="19"/>
      <c r="V90" s="19"/>
      <c r="W90" s="19"/>
      <c r="X90" s="19">
        <v>163886</v>
      </c>
      <c r="Y90" s="35" t="s">
        <v>144</v>
      </c>
    </row>
    <row r="91" spans="1:65" x14ac:dyDescent="0.3">
      <c r="A91" s="18">
        <v>51536</v>
      </c>
      <c r="B91" s="19"/>
      <c r="C91" s="19"/>
      <c r="D91" s="20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22"/>
      <c r="S91" s="19"/>
      <c r="T91" s="19"/>
      <c r="U91" s="19"/>
      <c r="V91" s="19"/>
      <c r="W91" s="19"/>
      <c r="X91" s="19">
        <v>3824</v>
      </c>
      <c r="Y91" s="35" t="s">
        <v>145</v>
      </c>
    </row>
    <row r="92" spans="1:65" x14ac:dyDescent="0.3">
      <c r="A92" s="18">
        <v>51536</v>
      </c>
      <c r="B92" s="19"/>
      <c r="C92" s="19"/>
      <c r="D92" s="20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22"/>
      <c r="S92" s="19"/>
      <c r="T92" s="19"/>
      <c r="U92" s="19"/>
      <c r="V92" s="19"/>
      <c r="W92" s="19"/>
      <c r="X92" s="19">
        <v>297000</v>
      </c>
      <c r="Y92" s="35" t="s">
        <v>146</v>
      </c>
    </row>
    <row r="93" spans="1:65" x14ac:dyDescent="0.3">
      <c r="A93" s="18"/>
      <c r="B93" s="34"/>
      <c r="C93" s="34"/>
      <c r="D93" s="34"/>
      <c r="E93" s="40"/>
      <c r="F93" s="40"/>
      <c r="G93" s="40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22"/>
      <c r="S93" s="19"/>
      <c r="T93" s="19"/>
      <c r="U93" s="19"/>
      <c r="V93" s="19"/>
      <c r="W93" s="19"/>
      <c r="X93" s="19"/>
      <c r="Y93" s="19"/>
    </row>
    <row r="94" spans="1:65" x14ac:dyDescent="0.3">
      <c r="A94" s="19"/>
      <c r="B94" s="19"/>
      <c r="C94" s="19"/>
      <c r="D94" s="20"/>
      <c r="E94" s="19"/>
      <c r="F94" s="19"/>
      <c r="G94" s="19"/>
      <c r="H94" s="19"/>
      <c r="I94" s="19"/>
      <c r="J94" s="19"/>
      <c r="K94" s="41"/>
      <c r="L94" s="41"/>
      <c r="M94" s="41"/>
      <c r="N94" s="41"/>
      <c r="O94" s="41"/>
      <c r="P94" s="41"/>
      <c r="Q94" s="19"/>
      <c r="R94" s="19"/>
      <c r="S94" s="19"/>
      <c r="T94" s="19"/>
      <c r="U94" s="19"/>
      <c r="V94" s="19"/>
      <c r="W94" s="19"/>
      <c r="X94" s="19"/>
      <c r="Y94" s="19"/>
    </row>
    <row r="95" spans="1:65" ht="45.75" customHeight="1" thickBot="1" x14ac:dyDescent="0.35">
      <c r="A95" s="42"/>
      <c r="B95" s="42"/>
      <c r="C95" s="42"/>
      <c r="D95" s="43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</row>
    <row r="96" spans="1:65" x14ac:dyDescent="0.3">
      <c r="A96" s="44"/>
      <c r="B96" s="44"/>
      <c r="C96" s="44"/>
      <c r="D96" s="45"/>
      <c r="E96" s="44"/>
      <c r="F96" s="46"/>
      <c r="G96" s="44"/>
      <c r="H96" s="44"/>
      <c r="I96" s="44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4"/>
    </row>
    <row r="97" spans="1:25" x14ac:dyDescent="0.3">
      <c r="A97" s="19"/>
      <c r="B97" s="19"/>
      <c r="C97" s="19"/>
      <c r="D97" s="20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</row>
    <row r="98" spans="1:25" ht="15" thickBot="1" x14ac:dyDescent="0.35">
      <c r="A98" s="47"/>
      <c r="B98" s="47"/>
      <c r="C98" s="47"/>
      <c r="D98" s="48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9"/>
      <c r="W98" s="47"/>
      <c r="X98" s="49"/>
      <c r="Y98" s="47"/>
    </row>
    <row r="100" spans="1:25" ht="15" thickBot="1" x14ac:dyDescent="0.35"/>
    <row r="101" spans="1:25" ht="15" thickBot="1" x14ac:dyDescent="0.35">
      <c r="M101" s="50"/>
      <c r="N101" s="51"/>
      <c r="O101" s="52"/>
    </row>
    <row r="102" spans="1:25" ht="15" thickBot="1" x14ac:dyDescent="0.35">
      <c r="M102" s="50"/>
      <c r="N102" s="51"/>
      <c r="O102" s="52"/>
    </row>
    <row r="103" spans="1:25" x14ac:dyDescent="0.3">
      <c r="M103" s="53"/>
      <c r="N103" s="54"/>
      <c r="O103" s="55"/>
    </row>
    <row r="104" spans="1:25" x14ac:dyDescent="0.3">
      <c r="M104" s="56"/>
      <c r="N104" s="57"/>
      <c r="O104" s="58"/>
    </row>
    <row r="105" spans="1:25" x14ac:dyDescent="0.3">
      <c r="M105" s="56"/>
      <c r="N105" s="57"/>
      <c r="O105" s="58"/>
    </row>
    <row r="106" spans="1:25" x14ac:dyDescent="0.3">
      <c r="M106" s="56"/>
      <c r="N106" s="57"/>
      <c r="O106" s="59"/>
    </row>
    <row r="107" spans="1:25" ht="15" thickBot="1" x14ac:dyDescent="0.35">
      <c r="M107" s="60"/>
      <c r="N107" s="61"/>
      <c r="O107" s="62"/>
    </row>
  </sheetData>
  <mergeCells count="7">
    <mergeCell ref="M107:N107"/>
    <mergeCell ref="M101:O101"/>
    <mergeCell ref="M102:O102"/>
    <mergeCell ref="M103:N103"/>
    <mergeCell ref="M104:N104"/>
    <mergeCell ref="M105:N105"/>
    <mergeCell ref="M106:N10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2025-06-04T10:01:26Z</dcterms:created>
  <dcterms:modified xsi:type="dcterms:W3CDTF">2025-06-04T10:05:12Z</dcterms:modified>
</cp:coreProperties>
</file>