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5446AC6F-34F5-47C9-B737-6E74E30A3253}" xr6:coauthVersionLast="47" xr6:coauthVersionMax="47" xr10:uidLastSave="{00000000-0000-0000-0000-000000000000}"/>
  <bookViews>
    <workbookView xWindow="-108" yWindow="-108" windowWidth="23256" windowHeight="12456" xr2:uid="{51C1235E-F229-417C-BA82-55891BB0221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46" i="1" l="1"/>
  <c r="O46" i="1"/>
  <c r="L46" i="1"/>
  <c r="Q20" i="1"/>
  <c r="E16" i="1"/>
  <c r="P16" i="1" s="1"/>
  <c r="M14" i="1"/>
  <c r="G14" i="1"/>
  <c r="J14" i="1" s="1"/>
  <c r="E11" i="1"/>
  <c r="P11" i="1" s="1"/>
  <c r="G10" i="1"/>
  <c r="H10" i="1" s="1"/>
  <c r="N10" i="1" s="1"/>
  <c r="E12" i="1" s="1"/>
  <c r="P12" i="1" s="1"/>
  <c r="F8" i="1"/>
  <c r="G8" i="1" s="1"/>
  <c r="Q7" i="1"/>
  <c r="K8" i="1" l="1"/>
  <c r="J8" i="1"/>
  <c r="H8" i="1"/>
  <c r="N8" i="1" s="1"/>
  <c r="M8" i="1"/>
  <c r="I10" i="1"/>
  <c r="J10" i="1"/>
  <c r="K10" i="1"/>
  <c r="M10" i="1"/>
  <c r="I14" i="1"/>
  <c r="K14" i="1"/>
  <c r="H14" i="1"/>
  <c r="N14" i="1" s="1"/>
  <c r="E15" i="1" s="1"/>
  <c r="P15" i="1" s="1"/>
  <c r="E9" i="1" l="1"/>
  <c r="P9" i="1" s="1"/>
  <c r="N46" i="1"/>
  <c r="N57" i="1" s="1"/>
  <c r="P10" i="1"/>
  <c r="I8" i="1"/>
  <c r="P8" i="1" s="1"/>
  <c r="K46" i="1"/>
  <c r="N54" i="1" s="1"/>
  <c r="T45" i="1"/>
  <c r="P14" i="1"/>
  <c r="E13" i="1"/>
  <c r="P13" i="1" s="1"/>
  <c r="M46" i="1"/>
  <c r="T20" i="1" l="1"/>
  <c r="T46" i="1" s="1"/>
  <c r="P46" i="1"/>
  <c r="R48" i="1" s="1"/>
  <c r="N55" i="1" s="1"/>
</calcChain>
</file>

<file path=xl/sharedStrings.xml><?xml version="1.0" encoding="utf-8"?>
<sst xmlns="http://schemas.openxmlformats.org/spreadsheetml/2006/main" count="55" uniqueCount="47">
  <si>
    <t>Subcontractor:</t>
  </si>
  <si>
    <t>Rajesh Kumar Gupta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</si>
  <si>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</si>
  <si>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</si>
  <si>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</si>
  <si>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</si>
  <si>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</si>
  <si>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</si>
  <si>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</si>
  <si>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</si>
  <si>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</si>
  <si>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</si>
  <si>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</si>
  <si>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</si>
  <si>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</si>
  <si>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Amount</t>
  </si>
  <si>
    <t>TDS_Amount</t>
  </si>
  <si>
    <t>SD_Amount</t>
  </si>
  <si>
    <t>On_Commission</t>
  </si>
  <si>
    <t>Testing Deposit</t>
  </si>
  <si>
    <t>GST_SD_Amount</t>
  </si>
  <si>
    <t>Staircase Hold / other Hold</t>
  </si>
  <si>
    <t>Final_Amount</t>
  </si>
  <si>
    <t>Total_Amount</t>
  </si>
  <si>
    <t>UTR</t>
  </si>
  <si>
    <t>28-04-2023 28-04-2023 NEFT/AXISP00385268801/SPUP23/0334/RAJESH KUMAR GUPTA 990000.00</t>
  </si>
  <si>
    <t>GST Release Note</t>
  </si>
  <si>
    <t>13-07-2023 NEFT/AXISP00406785180/RIUP23/1077/RAJESH KUMAR GU ₹ 5,94,000.00</t>
  </si>
  <si>
    <t>25-01-2024 NEFT/AXISP00464803703/RIUP23/4427/RAJESH KUMAR GUPTA/PUNB0008300 93116.00</t>
  </si>
  <si>
    <t>Excess Hold</t>
  </si>
  <si>
    <t>22-03-2024 NEFT/AXISP00483290484/RIUP23/5248/RAJESH KUMAR GUPTA/PUNB0008300 208600.00</t>
  </si>
  <si>
    <t>16-04-2024 NEFT/AXISP00491829114/RIUP24/0191/RAJESH KUMAR GUPTA/PUNB0008300 693000.00</t>
  </si>
  <si>
    <t>HT</t>
  </si>
  <si>
    <t>1 &amp; 3</t>
  </si>
  <si>
    <t>25-04-2024 NEFT/AXISP00493738069/RIUP24/0275/RAJESH KUMAR GUPTA/PUNB0008300 297000.00</t>
  </si>
  <si>
    <t>09-05-2024 NEFT/AXISP00498702133/RIUP24/0452/RAJESH KUMAR GUPTA/PUNB0008300 42767.00</t>
  </si>
  <si>
    <t>24-05-2024 NEFT/AXISP00502414630/RIUP24/0526/RAJESH KUMAR GUPTA/PUNB0008300 ₹ 2,21,130.00</t>
  </si>
  <si>
    <t>06-06-2024 NEFT/AXISP00506791471/RIUP24/0774/RAJESH KUMAR GUPTA/PUNB0008300 121621.00</t>
  </si>
  <si>
    <t>23-09-2024 NEFT/AXISP00543439506/RIUP24/1898/RAJESH KUMAR GUPTA/PUNB0008300 122850.00</t>
  </si>
  <si>
    <t>Total Paid Amount Rs. -</t>
  </si>
  <si>
    <t>Released</t>
  </si>
  <si>
    <t>Balance Payable Amount Rs. -</t>
  </si>
  <si>
    <t>Total Hold - SD</t>
  </si>
  <si>
    <t>Advance / Payable</t>
  </si>
  <si>
    <t>Extra Hold</t>
  </si>
  <si>
    <t>GST Remaining</t>
  </si>
  <si>
    <t>Aldi Village 325KL 14MTR Sataging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</si>
</sst>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sz val="14"/>
      <color theme="3" tint="0.39997558519241921"/>
      <name val="Times New Roman"/>
      <family val="1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sz val="10"/>
      <color theme="1"/>
      <name val="Times New Roman"/>
      <family val="1"/>
    </font>
    <font>
      <b/>
      <sz val="9"/>
      <color theme="4" tint="-0.249977111117893"/>
      <name val="Comic Sans MS"/>
      <family val="4"/>
    </font>
    <font>
      <b/>
      <sz val="11"/>
      <name val="Calibri"/>
      <family val="2"/>
      <scheme val="minor"/>
    </font>
    <font>
      <b/>
      <sz val="9"/>
      <color theme="1"/>
      <name val="Comic Sans MS"/>
      <family val="4"/>
    </font>
    <font>
      <sz val="9"/>
      <color rgb="FFFF0000"/>
      <name val="Comic Sans MS"/>
      <family val="4"/>
    </font>
    <font>
      <sz val="9"/>
      <name val="Comic Sans MS"/>
      <family val="4"/>
    </font>
    <font>
      <b/>
      <sz val="14"/>
      <color theme="1"/>
      <name val="Calibri"/>
      <family val="2"/>
      <scheme val="minor"/>
    </font>
    <font>
      <b/>
      <sz val="12"/>
      <color theme="1"/>
      <name val="Comic Sans MS"/>
      <family val="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89">
    <xf numFmtId="0" fontId="0" fillId="0" borderId="0" xfId="0"/>
    <xf numFmtId="0" fontId="2" fillId="0" borderId="0" xfId="0" applyFont="1"/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4" fillId="2" borderId="1" xfId="2" applyFont="1" applyFill="1" applyBorder="1" applyAlignment="1">
      <alignment vertical="center"/>
    </xf>
    <xf numFmtId="164" fontId="5" fillId="2" borderId="0" xfId="1" applyNumberFormat="1" applyFont="1" applyFill="1" applyBorder="1" applyAlignment="1">
      <alignment vertical="center"/>
    </xf>
    <xf numFmtId="164" fontId="6" fillId="2" borderId="0" xfId="1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164" fontId="4" fillId="2" borderId="2" xfId="2" applyFont="1" applyFill="1" applyBorder="1" applyAlignment="1">
      <alignment vertical="center"/>
    </xf>
    <xf numFmtId="0" fontId="7" fillId="2" borderId="2" xfId="0" applyFont="1" applyFill="1" applyBorder="1" applyAlignment="1">
      <alignment vertical="center"/>
    </xf>
    <xf numFmtId="164" fontId="6" fillId="2" borderId="0" xfId="1" applyNumberFormat="1" applyFont="1" applyFill="1" applyBorder="1" applyAlignment="1">
      <alignment vertical="center"/>
    </xf>
    <xf numFmtId="14" fontId="0" fillId="2" borderId="0" xfId="0" applyNumberFormat="1" applyFill="1" applyAlignment="1">
      <alignment vertical="center"/>
    </xf>
    <xf numFmtId="0" fontId="8" fillId="2" borderId="0" xfId="0" applyFont="1" applyFill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2" borderId="3" xfId="0" applyFont="1" applyFill="1" applyBorder="1" applyAlignment="1">
      <alignment horizontal="center" vertical="center" wrapText="1"/>
    </xf>
    <xf numFmtId="14" fontId="2" fillId="2" borderId="3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164" fontId="9" fillId="2" borderId="3" xfId="2" applyFont="1" applyFill="1" applyBorder="1" applyAlignment="1">
      <alignment horizontal="center" vertical="center"/>
    </xf>
    <xf numFmtId="164" fontId="2" fillId="2" borderId="3" xfId="2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/>
    </xf>
    <xf numFmtId="0" fontId="0" fillId="2" borderId="4" xfId="0" applyFill="1" applyBorder="1" applyAlignment="1">
      <alignment vertical="center"/>
    </xf>
    <xf numFmtId="164" fontId="6" fillId="2" borderId="4" xfId="1" applyNumberFormat="1" applyFont="1" applyFill="1" applyBorder="1" applyAlignment="1">
      <alignment vertical="center"/>
    </xf>
    <xf numFmtId="0" fontId="6" fillId="2" borderId="4" xfId="1" applyNumberFormat="1" applyFont="1" applyFill="1" applyBorder="1" applyAlignment="1">
      <alignment vertical="center"/>
    </xf>
    <xf numFmtId="9" fontId="6" fillId="2" borderId="4" xfId="1" applyNumberFormat="1" applyFont="1" applyFill="1" applyBorder="1" applyAlignment="1">
      <alignment vertical="center"/>
    </xf>
    <xf numFmtId="0" fontId="10" fillId="2" borderId="4" xfId="0" applyFont="1" applyFill="1" applyBorder="1" applyAlignment="1">
      <alignment horizontal="center" vertical="center" wrapText="1"/>
    </xf>
    <xf numFmtId="0" fontId="0" fillId="3" borderId="5" xfId="0" applyFill="1" applyBorder="1" applyAlignment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15" fontId="6" fillId="3" borderId="5" xfId="0" applyNumberFormat="1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164" fontId="6" fillId="3" borderId="5" xfId="1" applyNumberFormat="1" applyFont="1" applyFill="1" applyBorder="1" applyAlignment="1">
      <alignment vertical="center"/>
    </xf>
    <xf numFmtId="0" fontId="10" fillId="4" borderId="5" xfId="0" applyFont="1" applyFill="1" applyBorder="1" applyAlignment="1">
      <alignment horizontal="center" vertical="center" wrapText="1"/>
    </xf>
    <xf numFmtId="0" fontId="0" fillId="3" borderId="0" xfId="0" applyFill="1" applyAlignment="1">
      <alignment vertical="center"/>
    </xf>
    <xf numFmtId="0" fontId="0" fillId="2" borderId="5" xfId="0" applyFill="1" applyBorder="1" applyAlignment="1">
      <alignment vertical="center"/>
    </xf>
    <xf numFmtId="0" fontId="6" fillId="2" borderId="5" xfId="0" applyFont="1" applyFill="1" applyBorder="1" applyAlignment="1">
      <alignment horizontal="center" vertical="center" wrapText="1"/>
    </xf>
    <xf numFmtId="15" fontId="6" fillId="2" borderId="5" xfId="0" applyNumberFormat="1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164" fontId="6" fillId="2" borderId="5" xfId="1" applyNumberFormat="1" applyFont="1" applyFill="1" applyBorder="1" applyAlignment="1">
      <alignment vertical="center"/>
    </xf>
    <xf numFmtId="164" fontId="11" fillId="5" borderId="5" xfId="1" applyNumberFormat="1" applyFont="1" applyFill="1" applyBorder="1" applyAlignment="1">
      <alignment vertical="center"/>
    </xf>
    <xf numFmtId="0" fontId="10" fillId="2" borderId="5" xfId="0" applyFont="1" applyFill="1" applyBorder="1" applyAlignment="1">
      <alignment horizontal="center" vertical="center" wrapText="1"/>
    </xf>
    <xf numFmtId="0" fontId="0" fillId="0" borderId="5" xfId="0" applyBorder="1" applyAlignment="1">
      <alignment vertical="center"/>
    </xf>
    <xf numFmtId="14" fontId="6" fillId="2" borderId="5" xfId="1" applyNumberFormat="1" applyFont="1" applyFill="1" applyBorder="1" applyAlignment="1">
      <alignment vertical="center"/>
    </xf>
    <xf numFmtId="0" fontId="0" fillId="4" borderId="5" xfId="0" applyFill="1" applyBorder="1" applyAlignment="1">
      <alignment vertical="center"/>
    </xf>
    <xf numFmtId="0" fontId="6" fillId="4" borderId="5" xfId="0" applyFont="1" applyFill="1" applyBorder="1" applyAlignment="1">
      <alignment horizontal="center" vertical="center" wrapText="1"/>
    </xf>
    <xf numFmtId="15" fontId="6" fillId="4" borderId="5" xfId="0" applyNumberFormat="1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164" fontId="6" fillId="4" borderId="5" xfId="1" applyNumberFormat="1" applyFont="1" applyFill="1" applyBorder="1" applyAlignment="1">
      <alignment vertical="center"/>
    </xf>
    <xf numFmtId="164" fontId="11" fillId="4" borderId="5" xfId="1" applyNumberFormat="1" applyFont="1" applyFill="1" applyBorder="1" applyAlignment="1">
      <alignment vertical="center"/>
    </xf>
    <xf numFmtId="164" fontId="12" fillId="4" borderId="5" xfId="1" applyNumberFormat="1" applyFont="1" applyFill="1" applyBorder="1" applyAlignment="1">
      <alignment vertical="center"/>
    </xf>
    <xf numFmtId="0" fontId="0" fillId="4" borderId="0" xfId="0" applyFill="1" applyAlignment="1">
      <alignment vertical="center"/>
    </xf>
    <xf numFmtId="0" fontId="0" fillId="3" borderId="6" xfId="0" applyFill="1" applyBorder="1" applyAlignment="1">
      <alignment vertical="center"/>
    </xf>
    <xf numFmtId="164" fontId="6" fillId="3" borderId="6" xfId="1" applyNumberFormat="1" applyFont="1" applyFill="1" applyBorder="1" applyAlignment="1">
      <alignment vertical="center"/>
    </xf>
    <xf numFmtId="0" fontId="6" fillId="3" borderId="6" xfId="1" applyNumberFormat="1" applyFont="1" applyFill="1" applyBorder="1" applyAlignment="1">
      <alignment vertical="center"/>
    </xf>
    <xf numFmtId="9" fontId="6" fillId="3" borderId="6" xfId="1" applyNumberFormat="1" applyFont="1" applyFill="1" applyBorder="1" applyAlignment="1">
      <alignment vertical="center"/>
    </xf>
    <xf numFmtId="0" fontId="10" fillId="4" borderId="6" xfId="0" applyFont="1" applyFill="1" applyBorder="1" applyAlignment="1">
      <alignment horizontal="center" vertical="center" wrapText="1"/>
    </xf>
    <xf numFmtId="164" fontId="0" fillId="3" borderId="5" xfId="0" applyNumberFormat="1" applyFill="1" applyBorder="1" applyAlignment="1">
      <alignment vertical="center"/>
    </xf>
    <xf numFmtId="0" fontId="6" fillId="3" borderId="5" xfId="1" applyNumberFormat="1" applyFont="1" applyFill="1" applyBorder="1" applyAlignment="1">
      <alignment vertical="center"/>
    </xf>
    <xf numFmtId="0" fontId="6" fillId="2" borderId="5" xfId="1" applyNumberFormat="1" applyFont="1" applyFill="1" applyBorder="1" applyAlignment="1">
      <alignment vertical="center"/>
    </xf>
    <xf numFmtId="164" fontId="6" fillId="2" borderId="7" xfId="1" applyNumberFormat="1" applyFont="1" applyFill="1" applyBorder="1" applyAlignment="1">
      <alignment vertical="center"/>
    </xf>
    <xf numFmtId="0" fontId="6" fillId="2" borderId="7" xfId="1" applyNumberFormat="1" applyFont="1" applyFill="1" applyBorder="1" applyAlignment="1">
      <alignment vertical="center"/>
    </xf>
    <xf numFmtId="0" fontId="0" fillId="2" borderId="7" xfId="0" applyFill="1" applyBorder="1" applyAlignment="1">
      <alignment vertical="center"/>
    </xf>
    <xf numFmtId="164" fontId="6" fillId="2" borderId="7" xfId="1" applyNumberFormat="1" applyFont="1" applyFill="1" applyBorder="1" applyAlignment="1">
      <alignment vertical="center" wrapText="1"/>
    </xf>
    <xf numFmtId="164" fontId="6" fillId="2" borderId="3" xfId="1" applyNumberFormat="1" applyFont="1" applyFill="1" applyBorder="1" applyAlignment="1">
      <alignment vertical="center"/>
    </xf>
    <xf numFmtId="0" fontId="6" fillId="2" borderId="3" xfId="1" applyNumberFormat="1" applyFont="1" applyFill="1" applyBorder="1" applyAlignment="1">
      <alignment vertical="center"/>
    </xf>
    <xf numFmtId="164" fontId="10" fillId="2" borderId="3" xfId="1" applyNumberFormat="1" applyFont="1" applyFill="1" applyBorder="1" applyAlignment="1">
      <alignment vertical="center"/>
    </xf>
    <xf numFmtId="164" fontId="10" fillId="2" borderId="4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0" fontId="13" fillId="2" borderId="8" xfId="0" applyFont="1" applyFill="1" applyBorder="1" applyAlignment="1">
      <alignment horizontal="center" vertical="center"/>
    </xf>
    <xf numFmtId="0" fontId="13" fillId="2" borderId="9" xfId="0" applyFont="1" applyFill="1" applyBorder="1" applyAlignment="1">
      <alignment horizontal="center" vertical="center"/>
    </xf>
    <xf numFmtId="0" fontId="13" fillId="2" borderId="10" xfId="0" applyFont="1" applyFill="1" applyBorder="1" applyAlignment="1">
      <alignment horizontal="center" vertical="center"/>
    </xf>
    <xf numFmtId="14" fontId="14" fillId="2" borderId="8" xfId="1" applyNumberFormat="1" applyFont="1" applyFill="1" applyBorder="1" applyAlignment="1">
      <alignment horizontal="center" vertical="center"/>
    </xf>
    <xf numFmtId="164" fontId="14" fillId="2" borderId="9" xfId="1" applyNumberFormat="1" applyFont="1" applyFill="1" applyBorder="1" applyAlignment="1">
      <alignment horizontal="center" vertical="center"/>
    </xf>
    <xf numFmtId="164" fontId="14" fillId="2" borderId="2" xfId="1" applyNumberFormat="1" applyFont="1" applyFill="1" applyBorder="1" applyAlignment="1">
      <alignment horizontal="center" vertical="center"/>
    </xf>
    <xf numFmtId="164" fontId="14" fillId="2" borderId="11" xfId="1" applyNumberFormat="1" applyFont="1" applyFill="1" applyBorder="1" applyAlignment="1">
      <alignment horizontal="center" vertical="center"/>
    </xf>
    <xf numFmtId="0" fontId="13" fillId="2" borderId="12" xfId="0" applyFont="1" applyFill="1" applyBorder="1" applyAlignment="1">
      <alignment horizontal="center" vertical="center"/>
    </xf>
    <xf numFmtId="0" fontId="13" fillId="2" borderId="13" xfId="0" applyFont="1" applyFill="1" applyBorder="1" applyAlignment="1">
      <alignment horizontal="center" vertical="center"/>
    </xf>
    <xf numFmtId="164" fontId="13" fillId="2" borderId="14" xfId="1" applyNumberFormat="1" applyFont="1" applyFill="1" applyBorder="1" applyAlignment="1">
      <alignment horizontal="center" vertical="center"/>
    </xf>
    <xf numFmtId="164" fontId="13" fillId="2" borderId="15" xfId="1" applyNumberFormat="1" applyFont="1" applyFill="1" applyBorder="1" applyAlignment="1">
      <alignment horizontal="center" vertical="center"/>
    </xf>
    <xf numFmtId="164" fontId="0" fillId="2" borderId="0" xfId="0" applyNumberFormat="1" applyFill="1" applyAlignment="1">
      <alignment vertical="center"/>
    </xf>
    <xf numFmtId="0" fontId="13" fillId="2" borderId="16" xfId="0" applyFont="1" applyFill="1" applyBorder="1" applyAlignment="1">
      <alignment horizontal="center" vertical="center"/>
    </xf>
    <xf numFmtId="0" fontId="13" fillId="2" borderId="17" xfId="0" applyFont="1" applyFill="1" applyBorder="1" applyAlignment="1">
      <alignment horizontal="center" vertical="center"/>
    </xf>
    <xf numFmtId="164" fontId="13" fillId="2" borderId="18" xfId="1" applyNumberFormat="1" applyFont="1" applyFill="1" applyBorder="1" applyAlignment="1">
      <alignment horizontal="center" vertical="center"/>
    </xf>
    <xf numFmtId="164" fontId="13" fillId="2" borderId="19" xfId="1" applyNumberFormat="1" applyFont="1" applyFill="1" applyBorder="1" applyAlignment="1">
      <alignment horizontal="center" vertical="center"/>
    </xf>
    <xf numFmtId="0" fontId="13" fillId="2" borderId="20" xfId="0" applyFont="1" applyFill="1" applyBorder="1" applyAlignment="1">
      <alignment horizontal="center" vertical="center"/>
    </xf>
    <xf numFmtId="0" fontId="13" fillId="2" borderId="21" xfId="0" applyFont="1" applyFill="1" applyBorder="1" applyAlignment="1">
      <alignment horizontal="center" vertical="center"/>
    </xf>
    <xf numFmtId="164" fontId="13" fillId="2" borderId="22" xfId="1" applyNumberFormat="1" applyFont="1" applyFill="1" applyBorder="1" applyAlignment="1">
      <alignment horizontal="center" vertical="center"/>
    </xf>
    <xf numFmtId="164" fontId="13" fillId="2" borderId="23" xfId="1" applyNumberFormat="1" applyFont="1" applyFill="1" applyBorder="1" applyAlignment="1">
      <alignment horizontal="center" vertical="center"/>
    </xf>
  </cellXfs>
  <cellStyles count="3">
    <cellStyle name="Comma" xfId="1" builtinId="3"/>
    <cellStyle name="Comma 2" xfId="2" xr:uid="{ED422573-254B-4661-A56C-BA43B6D83D98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B2DCBB-276C-4786-B545-8AA1E673A7FE}">
  <dimension ref="A1:BX57"/>
  <sheetViews>
    <sheetView tabSelected="1" topLeftCell="A9" workbookViewId="0">
      <selection activeCell="E19" sqref="E19"/>
    </sheetView>
  </sheetViews>
  <sheetFormatPr defaultColWidth="9" defaultRowHeight="14.4" x14ac:dyDescent="0.3"/>
  <cols>
    <col min="1" max="1" width="14.5546875" style="3" customWidth="1"/>
    <col min="2" max="2" width="30" style="3" customWidth="1"/>
    <col min="3" max="3" width="13.44140625" style="3" bestFit="1" customWidth="1"/>
    <col min="4" max="4" width="11.5546875" style="3" bestFit="1" customWidth="1"/>
    <col min="5" max="5" width="13.33203125" style="3" bestFit="1" customWidth="1"/>
    <col min="6" max="7" width="13.33203125" style="3" customWidth="1"/>
    <col min="8" max="8" width="14.6640625" style="68" customWidth="1"/>
    <col min="9" max="9" width="15.33203125" style="68" bestFit="1" customWidth="1"/>
    <col min="10" max="10" width="13" style="3" customWidth="1"/>
    <col min="11" max="11" width="14.109375" style="3" bestFit="1" customWidth="1"/>
    <col min="12" max="12" width="18.88671875" style="3" bestFit="1" customWidth="1"/>
    <col min="13" max="13" width="14" style="3" bestFit="1" customWidth="1"/>
    <col min="14" max="16" width="14.88671875" style="3" customWidth="1"/>
    <col min="17" max="17" width="13.109375" style="3" bestFit="1" customWidth="1"/>
    <col min="18" max="18" width="16.109375" style="3" customWidth="1"/>
    <col min="19" max="19" width="92.33203125" style="3" bestFit="1" customWidth="1"/>
    <col min="20" max="20" width="13.44140625" style="3" bestFit="1" customWidth="1"/>
    <col min="21" max="16384" width="9" style="3"/>
  </cols>
  <sheetData>
    <row r="1" spans="1:76" ht="24.9" customHeight="1" thickBot="1" x14ac:dyDescent="0.35">
      <c r="A1" s="1" t="s">
        <v>0</v>
      </c>
      <c r="B1" s="2" t="s">
        <v>1</v>
      </c>
      <c r="E1" s="4"/>
      <c r="F1" s="4"/>
      <c r="G1" s="4"/>
      <c r="H1" s="5"/>
      <c r="I1" s="5"/>
    </row>
    <row r="2" spans="1:76" ht="24.9" customHeight="1" thickBot="1" x14ac:dyDescent="0.35">
      <c r="A2" s="1" t="s">
        <v>2</v>
      </c>
      <c r="B2" s="6" t="s">
        <v>3</v>
      </c>
      <c r="C2" s="7"/>
      <c r="D2" s="2"/>
      <c r="G2" s="8"/>
      <c r="H2" s="5"/>
      <c r="I2" s="8"/>
      <c r="J2" s="9"/>
      <c r="K2" s="9"/>
      <c r="L2" s="9"/>
      <c r="M2" s="9"/>
      <c r="N2" s="9"/>
      <c r="O2" s="9"/>
      <c r="P2" s="9"/>
      <c r="Q2" s="9"/>
    </row>
    <row r="3" spans="1:76" ht="24.9" customHeight="1" thickBot="1" x14ac:dyDescent="0.35">
      <c r="A3" s="1" t="s">
        <v>4</v>
      </c>
      <c r="B3" s="10" t="s">
        <v>5</v>
      </c>
      <c r="C3" s="7"/>
      <c r="D3" s="2"/>
      <c r="G3" s="8"/>
      <c r="H3" s="5"/>
      <c r="I3" s="8"/>
      <c r="J3" s="9"/>
      <c r="K3" s="9"/>
      <c r="L3" s="9"/>
      <c r="M3" s="9"/>
      <c r="N3" s="9"/>
      <c r="O3" s="9"/>
      <c r="P3" s="9"/>
      <c r="Q3" s="9"/>
    </row>
    <row r="4" spans="1:76" ht="24.9" customHeight="1" thickBot="1" x14ac:dyDescent="0.35">
      <c r="A4" s="1" t="s">
        <v>6</v>
      </c>
      <c r="B4" s="11" t="s">
        <v>5</v>
      </c>
      <c r="C4" s="9"/>
      <c r="D4" s="9"/>
      <c r="E4" s="9"/>
      <c r="F4" s="9"/>
      <c r="G4" s="9"/>
      <c r="H4" s="12"/>
      <c r="I4" s="12"/>
      <c r="J4" s="9"/>
      <c r="K4" s="9"/>
      <c r="L4" s="9"/>
      <c r="M4" s="9"/>
      <c r="Q4" s="13"/>
      <c r="R4" s="14"/>
      <c r="S4" s="14"/>
    </row>
    <row r="5" spans="1:76" ht="24.9" customHeight="1" x14ac:dyDescent="0.3">
      <c r="A5" s="15" t="s">
        <v>7</v>
      </c>
      <c r="B5" s="16" t="s">
        <v>8</v>
      </c>
      <c r="C5" s="17" t="s">
        <v>9</v>
      </c>
      <c r="D5" s="18" t="s">
        <v>10</v>
      </c>
      <c r="E5" s="16" t="s">
        <v>11</v>
      </c>
      <c r="F5" s="16" t="s">
        <v>12</v>
      </c>
      <c r="G5" s="18" t="s">
        <v>13</v>
      </c>
      <c r="H5" s="19" t="s">
        <v>14</v>
      </c>
      <c r="I5" s="20" t="s">
        <v>15</v>
      </c>
      <c r="J5" s="16" t="s">
        <v>16</v>
      </c>
      <c r="K5" s="16" t="s">
        <v>17</v>
      </c>
      <c r="L5" s="16" t="s">
        <v>18</v>
      </c>
      <c r="M5" s="21" t="s">
        <v>19</v>
      </c>
      <c r="N5" s="16" t="s">
        <v>20</v>
      </c>
      <c r="O5" s="21" t="s">
        <v>21</v>
      </c>
      <c r="P5" s="16" t="s">
        <v>22</v>
      </c>
      <c r="Q5" s="21"/>
      <c r="R5" s="16" t="s">
        <v>23</v>
      </c>
      <c r="S5" s="16" t="s">
        <v>24</v>
      </c>
      <c r="T5" s="22"/>
    </row>
    <row r="6" spans="1:76" ht="24.9" customHeight="1" thickBot="1" x14ac:dyDescent="0.35">
      <c r="A6" s="23"/>
      <c r="B6" s="24"/>
      <c r="C6" s="24"/>
      <c r="D6" s="25"/>
      <c r="E6" s="24"/>
      <c r="F6" s="24"/>
      <c r="G6" s="24"/>
      <c r="H6" s="26">
        <v>0.18</v>
      </c>
      <c r="I6" s="24"/>
      <c r="J6" s="26">
        <v>0.01</v>
      </c>
      <c r="K6" s="26">
        <v>0.05</v>
      </c>
      <c r="L6" s="26">
        <v>0</v>
      </c>
      <c r="M6" s="26">
        <v>0.1</v>
      </c>
      <c r="N6" s="26">
        <v>0.18</v>
      </c>
      <c r="O6" s="26"/>
      <c r="P6" s="24"/>
      <c r="Q6" s="27"/>
      <c r="R6" s="24"/>
      <c r="S6" s="24"/>
      <c r="T6" s="23"/>
    </row>
    <row r="7" spans="1:76" s="34" customFormat="1" ht="24.9" customHeight="1" x14ac:dyDescent="0.3">
      <c r="A7" s="28"/>
      <c r="B7" s="29"/>
      <c r="C7" s="30"/>
      <c r="D7" s="31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3">
        <f>A8</f>
        <v>56837</v>
      </c>
      <c r="R7" s="32"/>
      <c r="S7" s="28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</row>
    <row r="8" spans="1:76" ht="24.9" customHeight="1" x14ac:dyDescent="0.3">
      <c r="A8" s="35">
        <v>56837</v>
      </c>
      <c r="B8" s="36" t="s">
        <v>46</v>
      </c>
      <c r="C8" s="37">
        <v>45122</v>
      </c>
      <c r="D8" s="38">
        <v>1</v>
      </c>
      <c r="E8" s="39">
        <v>1638000</v>
      </c>
      <c r="F8" s="39">
        <f>492751.32+34930</f>
        <v>527681.32000000007</v>
      </c>
      <c r="G8" s="39">
        <f>E8-F8</f>
        <v>1110318.68</v>
      </c>
      <c r="H8" s="39">
        <f>G8*H6</f>
        <v>199857.36239999998</v>
      </c>
      <c r="I8" s="39">
        <f>G8+H8</f>
        <v>1310176.0423999999</v>
      </c>
      <c r="J8" s="39">
        <f>G8*J6</f>
        <v>11103.186799999999</v>
      </c>
      <c r="K8" s="39">
        <f>G8*K6</f>
        <v>55515.934000000001</v>
      </c>
      <c r="L8" s="39"/>
      <c r="M8" s="40">
        <f>G8*M6</f>
        <v>111031.868</v>
      </c>
      <c r="N8" s="40">
        <f>H8</f>
        <v>199857.36239999998</v>
      </c>
      <c r="O8" s="39"/>
      <c r="P8" s="39">
        <f>I8-SUM(J8:N8)</f>
        <v>932667.6912</v>
      </c>
      <c r="Q8" s="41"/>
      <c r="R8" s="39">
        <v>990000</v>
      </c>
      <c r="S8" s="42" t="s">
        <v>25</v>
      </c>
      <c r="T8" s="35"/>
    </row>
    <row r="9" spans="1:76" ht="24.9" customHeight="1" x14ac:dyDescent="0.3">
      <c r="A9" s="35">
        <v>56837</v>
      </c>
      <c r="B9" s="39" t="s">
        <v>26</v>
      </c>
      <c r="C9" s="43"/>
      <c r="D9" s="38">
        <v>1</v>
      </c>
      <c r="E9" s="39">
        <f>N8</f>
        <v>199857.36239999998</v>
      </c>
      <c r="F9" s="39"/>
      <c r="G9" s="39"/>
      <c r="H9" s="39"/>
      <c r="I9" s="39"/>
      <c r="J9" s="39"/>
      <c r="K9" s="39"/>
      <c r="L9" s="39"/>
      <c r="M9" s="39"/>
      <c r="N9" s="39"/>
      <c r="O9" s="39"/>
      <c r="P9" s="40">
        <f>E9</f>
        <v>199857.36239999998</v>
      </c>
      <c r="Q9" s="41"/>
      <c r="R9" s="39">
        <v>594000</v>
      </c>
      <c r="S9" s="42" t="s">
        <v>27</v>
      </c>
      <c r="T9" s="35"/>
    </row>
    <row r="10" spans="1:76" ht="24.9" customHeight="1" x14ac:dyDescent="0.3">
      <c r="A10" s="35">
        <v>56837</v>
      </c>
      <c r="B10" s="36" t="s">
        <v>46</v>
      </c>
      <c r="C10" s="37">
        <v>45272</v>
      </c>
      <c r="D10" s="38">
        <v>3</v>
      </c>
      <c r="E10" s="39">
        <v>1228500</v>
      </c>
      <c r="F10" s="39">
        <v>711190</v>
      </c>
      <c r="G10" s="39">
        <f>E10-F10</f>
        <v>517310</v>
      </c>
      <c r="H10" s="39">
        <f>G10*18%</f>
        <v>93115.8</v>
      </c>
      <c r="I10" s="39">
        <f>G10+H10</f>
        <v>610425.80000000005</v>
      </c>
      <c r="J10" s="39">
        <f>G10*1%</f>
        <v>5173.1000000000004</v>
      </c>
      <c r="K10" s="39">
        <f>G10*5%</f>
        <v>25865.5</v>
      </c>
      <c r="L10" s="39"/>
      <c r="M10" s="40">
        <f>G10*10%</f>
        <v>51731</v>
      </c>
      <c r="N10" s="40">
        <f>H10</f>
        <v>93115.8</v>
      </c>
      <c r="O10" s="40">
        <v>208600</v>
      </c>
      <c r="P10" s="39">
        <f>I10-SUM(J10:O10)</f>
        <v>225940.40000000002</v>
      </c>
      <c r="Q10" s="41"/>
      <c r="R10" s="39">
        <v>93116</v>
      </c>
      <c r="S10" s="42" t="s">
        <v>28</v>
      </c>
      <c r="T10" s="35"/>
    </row>
    <row r="11" spans="1:76" s="51" customFormat="1" ht="24.9" customHeight="1" x14ac:dyDescent="0.3">
      <c r="A11" s="44">
        <v>56837</v>
      </c>
      <c r="B11" s="45" t="s">
        <v>29</v>
      </c>
      <c r="C11" s="46"/>
      <c r="D11" s="47">
        <v>3</v>
      </c>
      <c r="E11" s="48">
        <f>O10</f>
        <v>208600</v>
      </c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9">
        <f>E11</f>
        <v>208600</v>
      </c>
      <c r="Q11" s="33"/>
      <c r="R11" s="50">
        <v>208600</v>
      </c>
      <c r="S11" s="44" t="s">
        <v>30</v>
      </c>
      <c r="T11" s="44"/>
    </row>
    <row r="12" spans="1:76" ht="24.9" customHeight="1" x14ac:dyDescent="0.3">
      <c r="A12" s="35">
        <v>56837</v>
      </c>
      <c r="B12" s="36" t="s">
        <v>26</v>
      </c>
      <c r="C12" s="37"/>
      <c r="D12" s="38">
        <v>3</v>
      </c>
      <c r="E12" s="39">
        <f>N10</f>
        <v>93115.8</v>
      </c>
      <c r="F12" s="39"/>
      <c r="G12" s="39"/>
      <c r="H12" s="39"/>
      <c r="I12" s="39"/>
      <c r="J12" s="39"/>
      <c r="K12" s="39"/>
      <c r="L12" s="39"/>
      <c r="M12" s="39"/>
      <c r="N12" s="39"/>
      <c r="O12" s="39"/>
      <c r="P12" s="40">
        <f>E12</f>
        <v>93115.8</v>
      </c>
      <c r="Q12" s="41"/>
      <c r="R12" s="39">
        <v>693000</v>
      </c>
      <c r="S12" s="42" t="s">
        <v>31</v>
      </c>
      <c r="T12" s="35"/>
    </row>
    <row r="13" spans="1:76" s="51" customFormat="1" ht="24.9" customHeight="1" x14ac:dyDescent="0.3">
      <c r="A13" s="44">
        <v>56837</v>
      </c>
      <c r="B13" s="45" t="s">
        <v>32</v>
      </c>
      <c r="C13" s="46"/>
      <c r="D13" s="47" t="s">
        <v>33</v>
      </c>
      <c r="E13" s="48">
        <f>M8+M10</f>
        <v>162762.86800000002</v>
      </c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9">
        <f>E13</f>
        <v>162762.86800000002</v>
      </c>
      <c r="Q13" s="33"/>
      <c r="R13" s="48">
        <v>297000</v>
      </c>
      <c r="S13" s="44" t="s">
        <v>34</v>
      </c>
      <c r="T13" s="44"/>
    </row>
    <row r="14" spans="1:76" ht="24.9" customHeight="1" x14ac:dyDescent="0.3">
      <c r="A14" s="35">
        <v>56837</v>
      </c>
      <c r="B14" s="36" t="s">
        <v>46</v>
      </c>
      <c r="C14" s="37">
        <v>45272</v>
      </c>
      <c r="D14" s="38">
        <v>5</v>
      </c>
      <c r="E14" s="39">
        <v>1228500</v>
      </c>
      <c r="F14" s="39">
        <v>0</v>
      </c>
      <c r="G14" s="39">
        <f>E14-F14</f>
        <v>1228500</v>
      </c>
      <c r="H14" s="39">
        <f>G14*18%</f>
        <v>221130</v>
      </c>
      <c r="I14" s="39">
        <f>G14+H14</f>
        <v>1449630</v>
      </c>
      <c r="J14" s="39">
        <f>G14*1%</f>
        <v>12285</v>
      </c>
      <c r="K14" s="39">
        <f>G14*5%</f>
        <v>61425</v>
      </c>
      <c r="L14" s="39"/>
      <c r="M14" s="40">
        <f>3%*A9</f>
        <v>1705.11</v>
      </c>
      <c r="N14" s="40">
        <f>H14</f>
        <v>221130</v>
      </c>
      <c r="O14" s="39">
        <v>0</v>
      </c>
      <c r="P14" s="39">
        <f>I14-SUM(J14:O14)</f>
        <v>1153084.8900000001</v>
      </c>
      <c r="Q14" s="41"/>
      <c r="R14" s="39">
        <v>42767</v>
      </c>
      <c r="S14" s="42" t="s">
        <v>35</v>
      </c>
      <c r="T14" s="35"/>
    </row>
    <row r="15" spans="1:76" ht="24.9" customHeight="1" x14ac:dyDescent="0.3">
      <c r="A15" s="35">
        <v>56837</v>
      </c>
      <c r="B15" s="36" t="s">
        <v>26</v>
      </c>
      <c r="C15" s="37"/>
      <c r="D15" s="38">
        <v>5</v>
      </c>
      <c r="E15" s="39">
        <f>N14</f>
        <v>221130</v>
      </c>
      <c r="F15" s="39"/>
      <c r="G15" s="39"/>
      <c r="H15" s="39"/>
      <c r="I15" s="39"/>
      <c r="J15" s="39"/>
      <c r="K15" s="39"/>
      <c r="L15" s="39"/>
      <c r="M15" s="39"/>
      <c r="N15" s="39"/>
      <c r="O15" s="39"/>
      <c r="P15" s="40">
        <f>E15</f>
        <v>221130</v>
      </c>
      <c r="Q15" s="41"/>
      <c r="R15" s="39">
        <v>221130</v>
      </c>
      <c r="S15" s="42" t="s">
        <v>36</v>
      </c>
      <c r="T15" s="35"/>
    </row>
    <row r="16" spans="1:76" s="51" customFormat="1" ht="24.9" customHeight="1" x14ac:dyDescent="0.3">
      <c r="A16" s="44">
        <v>56837</v>
      </c>
      <c r="B16" s="45" t="s">
        <v>29</v>
      </c>
      <c r="C16" s="46"/>
      <c r="D16" s="47">
        <v>5</v>
      </c>
      <c r="E16" s="48">
        <f>M14</f>
        <v>1705.11</v>
      </c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9">
        <f>E16</f>
        <v>1705.11</v>
      </c>
      <c r="Q16" s="33"/>
      <c r="R16" s="48">
        <v>121621</v>
      </c>
      <c r="S16" s="44" t="s">
        <v>37</v>
      </c>
      <c r="T16" s="44"/>
    </row>
    <row r="17" spans="1:76" ht="24.9" customHeight="1" x14ac:dyDescent="0.3">
      <c r="A17" s="35">
        <v>56837</v>
      </c>
      <c r="B17" s="36"/>
      <c r="C17" s="37"/>
      <c r="D17" s="38"/>
      <c r="E17" s="39"/>
      <c r="F17" s="39"/>
      <c r="G17" s="39"/>
      <c r="H17" s="39"/>
      <c r="I17" s="39"/>
      <c r="J17" s="39"/>
      <c r="K17" s="39"/>
      <c r="L17" s="39"/>
      <c r="M17" s="39"/>
      <c r="N17" s="39"/>
      <c r="O17" s="39"/>
      <c r="P17" s="39"/>
      <c r="Q17" s="41"/>
      <c r="R17" s="39">
        <v>122850</v>
      </c>
      <c r="S17" s="42" t="s">
        <v>38</v>
      </c>
      <c r="T17" s="35"/>
    </row>
    <row r="18" spans="1:76" ht="24.9" customHeight="1" x14ac:dyDescent="0.3">
      <c r="A18" s="35"/>
      <c r="B18" s="36"/>
      <c r="C18" s="37"/>
      <c r="D18" s="38"/>
      <c r="E18" s="39"/>
      <c r="F18" s="39"/>
      <c r="G18" s="39"/>
      <c r="H18" s="39"/>
      <c r="I18" s="39"/>
      <c r="J18" s="39"/>
      <c r="K18" s="39"/>
      <c r="L18" s="39"/>
      <c r="M18" s="39"/>
      <c r="N18" s="39"/>
      <c r="O18" s="39"/>
      <c r="P18" s="39"/>
      <c r="Q18" s="41"/>
      <c r="R18" s="39"/>
      <c r="S18" s="42"/>
      <c r="T18" s="35"/>
    </row>
    <row r="19" spans="1:76" ht="24.9" customHeight="1" x14ac:dyDescent="0.3">
      <c r="A19" s="35"/>
      <c r="B19" s="36"/>
      <c r="C19" s="37"/>
      <c r="D19" s="38"/>
      <c r="E19" s="39"/>
      <c r="F19" s="39"/>
      <c r="G19" s="39"/>
      <c r="H19" s="39"/>
      <c r="I19" s="39"/>
      <c r="J19" s="39"/>
      <c r="K19" s="39"/>
      <c r="L19" s="39"/>
      <c r="M19" s="39"/>
      <c r="N19" s="39"/>
      <c r="O19" s="39"/>
      <c r="P19" s="39"/>
      <c r="Q19" s="41"/>
      <c r="R19" s="39"/>
      <c r="S19" s="42"/>
      <c r="T19" s="35"/>
    </row>
    <row r="20" spans="1:76" s="34" customFormat="1" ht="24.9" customHeight="1" x14ac:dyDescent="0.3">
      <c r="A20" s="52"/>
      <c r="B20" s="53"/>
      <c r="C20" s="53"/>
      <c r="D20" s="54"/>
      <c r="E20" s="53"/>
      <c r="F20" s="53"/>
      <c r="G20" s="53"/>
      <c r="H20" s="55"/>
      <c r="I20" s="53"/>
      <c r="J20" s="55"/>
      <c r="K20" s="55"/>
      <c r="L20" s="55"/>
      <c r="M20" s="55"/>
      <c r="N20" s="55"/>
      <c r="O20" s="55"/>
      <c r="P20" s="53"/>
      <c r="Q20" s="56">
        <f>A21</f>
        <v>0</v>
      </c>
      <c r="R20" s="53"/>
      <c r="S20" s="53"/>
      <c r="T20" s="57">
        <f>SUM(P8:P19)-SUM(R8:R19)</f>
        <v>-185219.87839999981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</row>
    <row r="21" spans="1:76" ht="24.9" customHeight="1" x14ac:dyDescent="0.3">
      <c r="A21" s="35"/>
      <c r="B21" s="36"/>
      <c r="C21" s="37"/>
      <c r="D21" s="38"/>
      <c r="E21" s="39"/>
      <c r="F21" s="39"/>
      <c r="G21" s="39"/>
      <c r="H21" s="39"/>
      <c r="I21" s="39"/>
      <c r="J21" s="39"/>
      <c r="K21" s="39"/>
      <c r="L21" s="39"/>
      <c r="M21" s="40"/>
      <c r="N21" s="40"/>
      <c r="O21" s="39"/>
      <c r="P21" s="39"/>
      <c r="Q21" s="41"/>
      <c r="R21" s="39"/>
      <c r="S21" s="42"/>
      <c r="T21" s="35"/>
    </row>
    <row r="22" spans="1:76" ht="24.9" customHeight="1" x14ac:dyDescent="0.3">
      <c r="A22" s="35"/>
      <c r="B22" s="39"/>
      <c r="C22" s="37"/>
      <c r="D22" s="38"/>
      <c r="E22" s="39"/>
      <c r="F22" s="39"/>
      <c r="G22" s="39"/>
      <c r="H22" s="39"/>
      <c r="I22" s="39"/>
      <c r="J22" s="39"/>
      <c r="K22" s="39"/>
      <c r="L22" s="39"/>
      <c r="M22" s="39"/>
      <c r="N22" s="39"/>
      <c r="O22" s="39"/>
      <c r="P22" s="40"/>
      <c r="Q22" s="41"/>
      <c r="R22" s="39"/>
      <c r="S22" s="42"/>
      <c r="T22" s="35"/>
    </row>
    <row r="23" spans="1:76" s="51" customFormat="1" ht="24.9" customHeight="1" x14ac:dyDescent="0.3">
      <c r="A23" s="44"/>
      <c r="B23" s="48"/>
      <c r="C23" s="46"/>
      <c r="D23" s="47"/>
      <c r="E23" s="48"/>
      <c r="F23" s="48"/>
      <c r="G23" s="48"/>
      <c r="H23" s="48"/>
      <c r="I23" s="48"/>
      <c r="J23" s="48"/>
      <c r="K23" s="48"/>
      <c r="L23" s="48"/>
      <c r="M23" s="48"/>
      <c r="N23" s="48"/>
      <c r="O23" s="48"/>
      <c r="P23" s="49"/>
      <c r="Q23" s="33"/>
      <c r="R23" s="48"/>
      <c r="S23" s="44"/>
      <c r="T23" s="44"/>
    </row>
    <row r="24" spans="1:76" ht="24.9" customHeight="1" x14ac:dyDescent="0.3">
      <c r="A24" s="35"/>
      <c r="B24" s="36"/>
      <c r="C24" s="37"/>
      <c r="D24" s="38"/>
      <c r="E24" s="39"/>
      <c r="F24" s="39"/>
      <c r="G24" s="39"/>
      <c r="H24" s="39"/>
      <c r="I24" s="39"/>
      <c r="J24" s="39"/>
      <c r="K24" s="39"/>
      <c r="L24" s="39"/>
      <c r="M24" s="39"/>
      <c r="N24" s="40"/>
      <c r="O24" s="39"/>
      <c r="P24" s="39"/>
      <c r="Q24" s="41"/>
      <c r="R24" s="39"/>
      <c r="S24" s="42"/>
      <c r="T24" s="35"/>
    </row>
    <row r="25" spans="1:76" ht="24.9" customHeight="1" x14ac:dyDescent="0.3">
      <c r="A25" s="35"/>
      <c r="B25" s="36"/>
      <c r="C25" s="37"/>
      <c r="D25" s="38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40"/>
      <c r="Q25" s="41"/>
      <c r="R25" s="39"/>
      <c r="S25" s="42"/>
      <c r="T25" s="35"/>
    </row>
    <row r="26" spans="1:76" ht="24.9" customHeight="1" x14ac:dyDescent="0.3">
      <c r="A26" s="35"/>
      <c r="B26" s="36"/>
      <c r="C26" s="37"/>
      <c r="D26" s="38"/>
      <c r="E26" s="39"/>
      <c r="F26" s="39"/>
      <c r="G26" s="39"/>
      <c r="H26" s="39"/>
      <c r="I26" s="39"/>
      <c r="J26" s="39"/>
      <c r="K26" s="39"/>
      <c r="L26" s="39"/>
      <c r="M26" s="39"/>
      <c r="N26" s="40"/>
      <c r="O26" s="39"/>
      <c r="P26" s="39"/>
      <c r="Q26" s="41"/>
      <c r="R26" s="39"/>
      <c r="S26" s="42"/>
      <c r="T26" s="35"/>
    </row>
    <row r="27" spans="1:76" ht="24.9" customHeight="1" x14ac:dyDescent="0.3">
      <c r="A27" s="35"/>
      <c r="B27" s="36"/>
      <c r="C27" s="37"/>
      <c r="D27" s="38"/>
      <c r="E27" s="39"/>
      <c r="F27" s="39"/>
      <c r="G27" s="39"/>
      <c r="H27" s="39"/>
      <c r="I27" s="39"/>
      <c r="J27" s="39"/>
      <c r="K27" s="39"/>
      <c r="L27" s="39"/>
      <c r="M27" s="39"/>
      <c r="N27" s="40"/>
      <c r="O27" s="39"/>
      <c r="P27" s="39"/>
      <c r="Q27" s="41"/>
      <c r="R27" s="39"/>
      <c r="S27" s="42"/>
      <c r="T27" s="35"/>
    </row>
    <row r="28" spans="1:76" ht="24.9" customHeight="1" x14ac:dyDescent="0.3">
      <c r="A28" s="35"/>
      <c r="B28" s="36"/>
      <c r="C28" s="37"/>
      <c r="D28" s="38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40"/>
      <c r="Q28" s="41"/>
      <c r="R28" s="39"/>
      <c r="S28" s="42"/>
      <c r="T28" s="35"/>
    </row>
    <row r="29" spans="1:76" ht="24.9" customHeight="1" x14ac:dyDescent="0.3">
      <c r="A29" s="35"/>
      <c r="B29" s="36"/>
      <c r="C29" s="37"/>
      <c r="D29" s="38"/>
      <c r="E29" s="39"/>
      <c r="F29" s="39"/>
      <c r="G29" s="39"/>
      <c r="H29" s="39"/>
      <c r="I29" s="39"/>
      <c r="J29" s="39"/>
      <c r="K29" s="39"/>
      <c r="L29" s="39"/>
      <c r="M29" s="39"/>
      <c r="N29" s="40"/>
      <c r="O29" s="39"/>
      <c r="P29" s="39"/>
      <c r="Q29" s="41"/>
      <c r="R29" s="39"/>
      <c r="S29" s="42"/>
      <c r="T29" s="35"/>
    </row>
    <row r="30" spans="1:76" ht="24.9" customHeight="1" x14ac:dyDescent="0.3">
      <c r="A30" s="35"/>
      <c r="B30" s="36"/>
      <c r="C30" s="37"/>
      <c r="D30" s="38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40"/>
      <c r="Q30" s="41"/>
      <c r="R30" s="39"/>
      <c r="S30" s="42"/>
      <c r="T30" s="35"/>
    </row>
    <row r="31" spans="1:76" ht="24.9" customHeight="1" x14ac:dyDescent="0.3">
      <c r="A31" s="35"/>
      <c r="B31" s="36"/>
      <c r="C31" s="37"/>
      <c r="D31" s="38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40"/>
      <c r="Q31" s="41"/>
      <c r="R31" s="39"/>
      <c r="S31" s="42"/>
      <c r="T31" s="35"/>
    </row>
    <row r="32" spans="1:76" ht="24.9" customHeight="1" x14ac:dyDescent="0.3">
      <c r="A32" s="35"/>
      <c r="B32" s="36"/>
      <c r="C32" s="37"/>
      <c r="D32" s="38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41"/>
      <c r="R32" s="39"/>
      <c r="S32" s="42"/>
      <c r="T32" s="35"/>
    </row>
    <row r="33" spans="1:76" ht="24.9" customHeight="1" x14ac:dyDescent="0.3">
      <c r="A33" s="35"/>
      <c r="B33" s="36"/>
      <c r="C33" s="37"/>
      <c r="D33" s="38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40"/>
      <c r="Q33" s="41"/>
      <c r="R33" s="39"/>
      <c r="S33" s="42"/>
      <c r="T33" s="35"/>
    </row>
    <row r="34" spans="1:76" ht="24.9" customHeight="1" x14ac:dyDescent="0.3">
      <c r="A34" s="35"/>
      <c r="B34" s="36"/>
      <c r="C34" s="37"/>
      <c r="D34" s="38"/>
      <c r="E34" s="39"/>
      <c r="F34" s="39"/>
      <c r="G34" s="39"/>
      <c r="H34" s="39"/>
      <c r="I34" s="39"/>
      <c r="J34" s="39"/>
      <c r="K34" s="39"/>
      <c r="L34" s="39"/>
      <c r="M34" s="39"/>
      <c r="N34" s="39"/>
      <c r="O34" s="39"/>
      <c r="P34" s="39"/>
      <c r="Q34" s="41"/>
      <c r="R34" s="39"/>
      <c r="S34" s="42"/>
      <c r="T34" s="35"/>
    </row>
    <row r="35" spans="1:76" ht="24.9" customHeight="1" x14ac:dyDescent="0.3">
      <c r="A35" s="35"/>
      <c r="B35" s="36"/>
      <c r="C35" s="37"/>
      <c r="D35" s="38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41"/>
      <c r="R35" s="39"/>
      <c r="S35" s="42"/>
      <c r="T35" s="35"/>
    </row>
    <row r="36" spans="1:76" ht="24.9" customHeight="1" x14ac:dyDescent="0.3">
      <c r="A36" s="35"/>
      <c r="B36" s="36"/>
      <c r="C36" s="37"/>
      <c r="D36" s="38"/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39"/>
      <c r="P36" s="39"/>
      <c r="Q36" s="41"/>
      <c r="R36" s="39"/>
      <c r="S36" s="42"/>
      <c r="T36" s="35"/>
    </row>
    <row r="37" spans="1:76" ht="24.9" customHeight="1" x14ac:dyDescent="0.3">
      <c r="A37" s="35"/>
      <c r="B37" s="36"/>
      <c r="C37" s="37"/>
      <c r="D37" s="38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39"/>
      <c r="P37" s="39"/>
      <c r="Q37" s="41"/>
      <c r="R37" s="39"/>
      <c r="S37" s="42"/>
      <c r="T37" s="35"/>
    </row>
    <row r="38" spans="1:76" s="34" customFormat="1" ht="24.9" customHeight="1" x14ac:dyDescent="0.3">
      <c r="A38" s="28"/>
      <c r="B38" s="32"/>
      <c r="C38" s="32"/>
      <c r="D38" s="58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3"/>
      <c r="R38" s="32"/>
      <c r="S38" s="28"/>
      <c r="T38" s="57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</row>
    <row r="39" spans="1:76" ht="24.9" customHeight="1" x14ac:dyDescent="0.3">
      <c r="A39" s="59"/>
      <c r="B39" s="39"/>
      <c r="C39" s="39"/>
      <c r="D39" s="5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35"/>
    </row>
    <row r="40" spans="1:76" ht="24.9" customHeight="1" x14ac:dyDescent="0.3">
      <c r="A40" s="60"/>
      <c r="B40" s="60"/>
      <c r="C40" s="60"/>
      <c r="D40" s="61"/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2"/>
    </row>
    <row r="41" spans="1:76" s="34" customFormat="1" ht="24.9" customHeight="1" x14ac:dyDescent="0.3">
      <c r="A41" s="28"/>
      <c r="B41" s="32"/>
      <c r="C41" s="32"/>
      <c r="D41" s="58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3"/>
      <c r="R41" s="32"/>
      <c r="S41" s="28"/>
      <c r="T41" s="57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</row>
    <row r="42" spans="1:76" ht="24.9" customHeight="1" x14ac:dyDescent="0.3">
      <c r="A42" s="59"/>
      <c r="B42" s="63"/>
      <c r="C42" s="37"/>
      <c r="D42" s="61"/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39"/>
      <c r="T42" s="62"/>
    </row>
    <row r="43" spans="1:76" ht="24.9" customHeight="1" x14ac:dyDescent="0.3">
      <c r="A43" s="59"/>
      <c r="B43" s="36"/>
      <c r="C43" s="37"/>
      <c r="D43" s="38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39"/>
      <c r="P43" s="40"/>
      <c r="Q43" s="60"/>
      <c r="R43" s="60"/>
      <c r="S43" s="60"/>
      <c r="T43" s="62"/>
    </row>
    <row r="44" spans="1:76" ht="24.9" customHeight="1" x14ac:dyDescent="0.3">
      <c r="A44" s="60"/>
      <c r="B44" s="60"/>
      <c r="C44" s="60"/>
      <c r="D44" s="61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2"/>
    </row>
    <row r="45" spans="1:76" ht="24.9" customHeight="1" thickBot="1" x14ac:dyDescent="0.35">
      <c r="A45" s="60"/>
      <c r="B45" s="60"/>
      <c r="C45" s="60"/>
      <c r="D45" s="61"/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57">
        <f>SUM(P42:P45)-SUM(R42:R45)</f>
        <v>0</v>
      </c>
    </row>
    <row r="46" spans="1:76" ht="24.9" customHeight="1" x14ac:dyDescent="0.3">
      <c r="A46" s="64"/>
      <c r="B46" s="64"/>
      <c r="C46" s="64"/>
      <c r="D46" s="65"/>
      <c r="E46" s="64"/>
      <c r="F46" s="64"/>
      <c r="G46" s="64"/>
      <c r="H46" s="64"/>
      <c r="I46" s="66"/>
      <c r="J46" s="66"/>
      <c r="K46" s="66">
        <f>SUM(K8:K45)</f>
        <v>142806.43400000001</v>
      </c>
      <c r="L46" s="66">
        <f t="shared" ref="L46:N46" si="0">SUM(L8:L45)</f>
        <v>0</v>
      </c>
      <c r="M46" s="66">
        <f t="shared" si="0"/>
        <v>164467.978</v>
      </c>
      <c r="N46" s="66">
        <f t="shared" si="0"/>
        <v>514103.16239999997</v>
      </c>
      <c r="O46" s="66">
        <f>SUM(O8:O45)-O10</f>
        <v>0</v>
      </c>
      <c r="P46" s="66">
        <f>SUM(P8:P45)</f>
        <v>3198864.1216000002</v>
      </c>
      <c r="Q46" s="66"/>
      <c r="R46" s="66">
        <f>SUM(R8:R45)</f>
        <v>3384084</v>
      </c>
      <c r="S46" s="66" t="s">
        <v>39</v>
      </c>
      <c r="T46" s="66">
        <f>SUM(T6:T45)</f>
        <v>-185219.87839999981</v>
      </c>
    </row>
    <row r="47" spans="1:76" ht="24.9" customHeight="1" x14ac:dyDescent="0.3">
      <c r="A47" s="39"/>
      <c r="B47" s="39"/>
      <c r="C47" s="39"/>
      <c r="D47" s="59"/>
      <c r="E47" s="39"/>
      <c r="F47" s="39"/>
      <c r="G47" s="39"/>
      <c r="H47" s="39"/>
      <c r="I47" s="39"/>
      <c r="J47" s="39"/>
      <c r="K47" s="39"/>
      <c r="L47" s="39"/>
      <c r="M47" s="39" t="s">
        <v>40</v>
      </c>
      <c r="N47" s="39"/>
      <c r="O47" s="39" t="s">
        <v>40</v>
      </c>
      <c r="P47" s="39"/>
      <c r="Q47" s="39"/>
      <c r="R47" s="39"/>
      <c r="S47" s="39"/>
      <c r="T47" s="35"/>
    </row>
    <row r="48" spans="1:76" ht="24.9" customHeight="1" thickBot="1" x14ac:dyDescent="0.35">
      <c r="A48" s="24"/>
      <c r="B48" s="24"/>
      <c r="C48" s="24"/>
      <c r="D48" s="25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67">
        <f>P46-R46</f>
        <v>-185219.87839999981</v>
      </c>
      <c r="S48" s="67" t="s">
        <v>41</v>
      </c>
      <c r="T48" s="23"/>
    </row>
    <row r="51" spans="12:17" ht="24.9" customHeight="1" thickBot="1" x14ac:dyDescent="0.35"/>
    <row r="52" spans="12:17" ht="24.9" customHeight="1" thickBot="1" x14ac:dyDescent="0.35">
      <c r="L52" s="69" t="s">
        <v>1</v>
      </c>
      <c r="M52" s="70"/>
      <c r="N52" s="70"/>
      <c r="O52" s="71"/>
    </row>
    <row r="53" spans="12:17" ht="24.9" customHeight="1" thickBot="1" x14ac:dyDescent="0.35">
      <c r="L53" s="72">
        <v>45794</v>
      </c>
      <c r="M53" s="73"/>
      <c r="N53" s="74"/>
      <c r="O53" s="75"/>
    </row>
    <row r="54" spans="12:17" ht="24.9" customHeight="1" x14ac:dyDescent="0.3">
      <c r="L54" s="76" t="s">
        <v>42</v>
      </c>
      <c r="M54" s="77"/>
      <c r="N54" s="78">
        <f>K46+L46</f>
        <v>142806.43400000001</v>
      </c>
      <c r="O54" s="79"/>
      <c r="Q54" s="80"/>
    </row>
    <row r="55" spans="12:17" ht="24.9" customHeight="1" x14ac:dyDescent="0.3">
      <c r="L55" s="81" t="s">
        <v>43</v>
      </c>
      <c r="M55" s="82"/>
      <c r="N55" s="83">
        <f>R48</f>
        <v>-185219.87839999981</v>
      </c>
      <c r="O55" s="84"/>
    </row>
    <row r="56" spans="12:17" ht="24.9" customHeight="1" x14ac:dyDescent="0.3">
      <c r="L56" s="81" t="s">
        <v>44</v>
      </c>
      <c r="M56" s="82"/>
      <c r="N56" s="83">
        <v>20000</v>
      </c>
      <c r="O56" s="84"/>
    </row>
    <row r="57" spans="12:17" ht="24.9" customHeight="1" thickBot="1" x14ac:dyDescent="0.35">
      <c r="L57" s="85" t="s">
        <v>45</v>
      </c>
      <c r="M57" s="86"/>
      <c r="N57" s="87">
        <f>N46-P43-P33-P31-P30-P28-P25-P22-P15-P12-P9</f>
        <v>0</v>
      </c>
      <c r="O57" s="88"/>
    </row>
  </sheetData>
  <mergeCells count="10">
    <mergeCell ref="L56:M56"/>
    <mergeCell ref="N56:O56"/>
    <mergeCell ref="L57:M57"/>
    <mergeCell ref="N57:O57"/>
    <mergeCell ref="L52:O52"/>
    <mergeCell ref="L53:O53"/>
    <mergeCell ref="L54:M54"/>
    <mergeCell ref="N54:O54"/>
    <mergeCell ref="L55:M55"/>
    <mergeCell ref="N55:O5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Shahrukh Lcepl</dc:creator>
  <cp:lastModifiedBy>Shahrukh Lcepl</cp:lastModifiedBy>
  <dcterms:created xsi:type="dcterms:W3CDTF">2025-06-17T06:04:11Z</dcterms:created>
  <dcterms:modified xsi:type="dcterms:W3CDTF">2025-06-17T06:16:49Z</dcterms:modified>
</cp:coreProperties>
</file>