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BCC2A166-E149-4151-B0BE-69BEF76E63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L14" i="1" s="1"/>
  <c r="H14" i="1" l="1"/>
  <c r="I14" i="1" s="1"/>
  <c r="J14" i="1"/>
  <c r="K14" i="1"/>
  <c r="T11" i="1"/>
  <c r="G12" i="1"/>
  <c r="G11" i="1"/>
  <c r="J11" i="1" s="1"/>
  <c r="T10" i="1"/>
  <c r="T9" i="1"/>
  <c r="G9" i="1"/>
  <c r="J9" i="1" s="1"/>
  <c r="O14" i="1" l="1"/>
  <c r="P16" i="1" s="1"/>
  <c r="E16" i="1"/>
  <c r="K12" i="1"/>
  <c r="J12" i="1"/>
  <c r="L12" i="1"/>
  <c r="H12" i="1"/>
  <c r="K11" i="1"/>
  <c r="L11" i="1"/>
  <c r="H11" i="1"/>
  <c r="K9" i="1"/>
  <c r="L9" i="1"/>
  <c r="H9" i="1"/>
  <c r="O9" i="1" s="1"/>
  <c r="E13" i="1" s="1"/>
  <c r="P13" i="1" s="1"/>
  <c r="T8" i="1"/>
  <c r="G8" i="1"/>
  <c r="O12" i="1" l="1"/>
  <c r="E15" i="1"/>
  <c r="P15" i="1" s="1"/>
  <c r="P14" i="1"/>
  <c r="O11" i="1"/>
  <c r="I12" i="1"/>
  <c r="P12" i="1" s="1"/>
  <c r="I11" i="1"/>
  <c r="I9" i="1"/>
  <c r="P9" i="1" s="1"/>
  <c r="L8" i="1"/>
  <c r="H8" i="1"/>
  <c r="O8" i="1" s="1"/>
  <c r="K8" i="1"/>
  <c r="J8" i="1"/>
  <c r="P11" i="1" l="1"/>
  <c r="E10" i="1"/>
  <c r="P10" i="1" s="1"/>
  <c r="I8" i="1"/>
  <c r="P8" i="1" l="1"/>
  <c r="V8" i="1" l="1"/>
</calcChain>
</file>

<file path=xl/sharedStrings.xml><?xml version="1.0" encoding="utf-8"?>
<sst xmlns="http://schemas.openxmlformats.org/spreadsheetml/2006/main" count="54" uniqueCount="46">
  <si>
    <t>Amount</t>
  </si>
  <si>
    <t>PAYMENT NOTE No.</t>
  </si>
  <si>
    <t>UTR</t>
  </si>
  <si>
    <t>15-01-2024 NEFT/AXISP00462584633/RIUP23/4138/NEW BHARAT CONSTRU/PSIB0000099 658000.00</t>
  </si>
  <si>
    <t>RIUP23/4138</t>
  </si>
  <si>
    <t>01-02-2024 NEFT/AXISP00467277202/RIUP23/4503/NEW BHARAT CONSTRU/PSIB0000099 126000.00</t>
  </si>
  <si>
    <t>01-02-2024 NEFT/AXISP00467376685/RIUP23/4408/NEW BHARAT CONSTRU/PSIB0000099 263200.00</t>
  </si>
  <si>
    <t>RIUP23/4503</t>
  </si>
  <si>
    <t>RIUP23/4408</t>
  </si>
  <si>
    <t>Advance Village Wise</t>
  </si>
  <si>
    <t>17-02-2024 NEFT/AXISP00472243566/RIUP23/4625/NEW BHARAT CONSTRU/PSIB0000099₹ 3,94,800.00</t>
  </si>
  <si>
    <t>RIUP23/4625</t>
  </si>
  <si>
    <t>20-03-2024 NEFT/AXISP00482717117/RIUP23/4859/NEW BHARAT CONSTRU/PSIB0000099 1316000.00</t>
  </si>
  <si>
    <t>20-03-2024 NEFT/AXISP00482717099/RIUP23/4858/NEW BHARAT CONSTRU/PSIB0000099 50400.00</t>
  </si>
  <si>
    <t>14-06-2024 NEFT/AXISP00509460938/RIUP24/0864/NEW BHARAT CONSTRU/PSIB0000099 327600.00</t>
  </si>
  <si>
    <t xml:space="preserve"> Water Recharge Work</t>
  </si>
  <si>
    <t>New Bharat Constructions</t>
  </si>
  <si>
    <t>03-08-2024 NEFT/AXISP00524511262/RIUP24/0882/NEW BHARAT CONSTRU/PSIB0000099 403200.00</t>
  </si>
  <si>
    <t>3 &amp; 4</t>
  </si>
  <si>
    <t>26-12-2024 Debit N/RIUP24/0865/NEW BHARAT CON/INDBN26123786912 450000.0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</si>
  <si>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</si>
  <si>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</si>
  <si>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</si>
  <si>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</si>
  <si>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</si>
  <si>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</si>
  <si>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</si>
  <si>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</si>
  <si>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</si>
  <si>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</si>
  <si>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</si>
  <si>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</si>
  <si>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</si>
  <si>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</si>
  <si>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</si>
  <si>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</si>
  <si>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</si>
  <si>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</si>
  <si>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</si>
  <si>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</si>
  <si>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</si>
  <si>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</si>
  <si>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</si>
  <si>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</si>
  <si>
    <t>GST Release Note</t>
  </si>
  <si>
    <t>common village WATER RECHARGE MECHANISM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</si>
</sst>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7" formatCode="[$-14009]yyyy/mm/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sz val="11"/>
      <color rgb="FF333333"/>
      <name val="Verdana"/>
      <family val="2"/>
    </font>
    <font>
      <sz val="11"/>
      <color rgb="FFFF0000"/>
      <name val="Comic Sans MS"/>
      <family val="4"/>
    </font>
    <font>
      <sz val="14"/>
      <color theme="3" tint="0.3999755851924192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43" fontId="5" fillId="3" borderId="1" xfId="1" applyNumberFormat="1" applyFont="1" applyFill="1" applyBorder="1" applyAlignment="1">
      <alignment vertical="center"/>
    </xf>
    <xf numFmtId="9" fontId="5" fillId="3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2" xfId="0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8" fillId="2" borderId="2" xfId="1" applyNumberFormat="1" applyFont="1" applyFill="1" applyBorder="1" applyAlignment="1">
      <alignment vertical="center"/>
    </xf>
    <xf numFmtId="43" fontId="5" fillId="4" borderId="2" xfId="1" applyNumberFormat="1" applyFont="1" applyFill="1" applyBorder="1" applyAlignment="1">
      <alignment vertical="center"/>
    </xf>
    <xf numFmtId="164" fontId="9" fillId="2" borderId="0" xfId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4" fontId="10" fillId="2" borderId="3" xfId="1" applyFont="1" applyFill="1" applyBorder="1" applyAlignment="1">
      <alignment horizontal="center" vertical="center"/>
    </xf>
    <xf numFmtId="164" fontId="2" fillId="2" borderId="3" xfId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67" fontId="0" fillId="2" borderId="0" xfId="0" applyNumberFormat="1" applyFill="1" applyAlignment="1">
      <alignment vertical="center"/>
    </xf>
    <xf numFmtId="167" fontId="4" fillId="2" borderId="0" xfId="1" applyNumberFormat="1" applyFont="1" applyFill="1" applyBorder="1" applyAlignment="1">
      <alignment vertical="center"/>
    </xf>
    <xf numFmtId="167" fontId="2" fillId="2" borderId="3" xfId="0" applyNumberFormat="1" applyFont="1" applyFill="1" applyBorder="1" applyAlignment="1">
      <alignment horizontal="center" vertical="center"/>
    </xf>
    <xf numFmtId="167" fontId="5" fillId="2" borderId="4" xfId="1" applyNumberFormat="1" applyFont="1" applyFill="1" applyBorder="1" applyAlignment="1">
      <alignment vertical="center"/>
    </xf>
    <xf numFmtId="167" fontId="5" fillId="3" borderId="1" xfId="1" applyNumberFormat="1" applyFont="1" applyFill="1" applyBorder="1" applyAlignment="1">
      <alignment vertical="center"/>
    </xf>
    <xf numFmtId="167" fontId="5" fillId="2" borderId="2" xfId="0" applyNumberFormat="1" applyFont="1" applyFill="1" applyBorder="1" applyAlignment="1">
      <alignment horizontal="center" vertical="center"/>
    </xf>
    <xf numFmtId="167" fontId="7" fillId="0" borderId="2" xfId="0" applyNumberFormat="1" applyFont="1" applyBorder="1"/>
    <xf numFmtId="167" fontId="5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"/>
  <sheetViews>
    <sheetView tabSelected="1" zoomScale="85" zoomScaleNormal="85" workbookViewId="0">
      <pane ySplit="5" topLeftCell="A6" activePane="bottomLeft" state="frozen"/>
      <selection pane="bottomLeft" activeCell="G22" activeCellId="1" sqref="C22 G22"/>
    </sheetView>
  </sheetViews>
  <sheetFormatPr defaultColWidth="9" defaultRowHeight="15" x14ac:dyDescent="0.25"/>
  <cols>
    <col min="1" max="1" width="11.5703125" style="3" customWidth="1"/>
    <col min="2" max="2" width="41" style="3" bestFit="1" customWidth="1"/>
    <col min="3" max="3" width="16.28515625" style="31" bestFit="1" customWidth="1"/>
    <col min="4" max="4" width="12" style="3" customWidth="1"/>
    <col min="5" max="5" width="15.7109375" style="3" bestFit="1" customWidth="1"/>
    <col min="6" max="6" width="7.85546875" style="3" bestFit="1" customWidth="1"/>
    <col min="7" max="7" width="15.7109375" style="3" bestFit="1" customWidth="1"/>
    <col min="8" max="8" width="14.42578125" style="2" bestFit="1" customWidth="1"/>
    <col min="9" max="9" width="25.85546875" style="2" bestFit="1" customWidth="1"/>
    <col min="10" max="10" width="14.42578125" style="3" bestFit="1" customWidth="1"/>
    <col min="11" max="11" width="16.7109375" style="3" bestFit="1" customWidth="1"/>
    <col min="12" max="12" width="10.42578125" style="3" customWidth="1"/>
    <col min="13" max="13" width="8.85546875" style="3" bestFit="1" customWidth="1"/>
    <col min="14" max="14" width="18.140625" style="3" bestFit="1" customWidth="1"/>
    <col min="15" max="15" width="16.7109375" style="3" bestFit="1" customWidth="1"/>
    <col min="16" max="16" width="18.140625" style="3" bestFit="1" customWidth="1"/>
    <col min="17" max="17" width="35.7109375" style="3" bestFit="1" customWidth="1"/>
    <col min="18" max="18" width="14.42578125" style="3" bestFit="1" customWidth="1"/>
    <col min="19" max="19" width="14.5703125" style="3" bestFit="1" customWidth="1"/>
    <col min="20" max="20" width="19.140625" style="3" bestFit="1" customWidth="1"/>
    <col min="21" max="21" width="110.140625" style="3" customWidth="1"/>
    <col min="22" max="22" width="17.5703125" style="3" bestFit="1" customWidth="1"/>
    <col min="23" max="16384" width="9" style="3"/>
  </cols>
  <sheetData>
    <row r="1" spans="1:22" ht="21" x14ac:dyDescent="0.25">
      <c r="A1" t="s">
        <v>20</v>
      </c>
      <c r="B1" s="24" t="s">
        <v>16</v>
      </c>
    </row>
    <row r="2" spans="1:22" x14ac:dyDescent="0.25">
      <c r="A2" t="s">
        <v>21</v>
      </c>
      <c r="B2" t="s">
        <v>22</v>
      </c>
    </row>
    <row r="3" spans="1:22" x14ac:dyDescent="0.25">
      <c r="A3" t="s">
        <v>23</v>
      </c>
      <c r="B3" t="s">
        <v>24</v>
      </c>
      <c r="E3" s="4"/>
      <c r="F3" s="4"/>
      <c r="G3" s="4"/>
      <c r="H3" s="1"/>
      <c r="I3" s="1"/>
    </row>
    <row r="4" spans="1:22" ht="17.25" thickBot="1" x14ac:dyDescent="0.3">
      <c r="A4" t="s">
        <v>25</v>
      </c>
      <c r="B4" t="s">
        <v>24</v>
      </c>
      <c r="C4" s="32"/>
      <c r="D4" s="5"/>
      <c r="G4" s="6"/>
      <c r="I4" s="6" t="s">
        <v>15</v>
      </c>
      <c r="J4" s="7"/>
      <c r="K4" s="7"/>
      <c r="L4" s="7"/>
      <c r="M4" s="7"/>
      <c r="N4" s="7"/>
      <c r="O4" s="7"/>
      <c r="P4" s="7"/>
      <c r="Q4" s="7"/>
      <c r="R4" s="7"/>
      <c r="S4" s="7"/>
    </row>
    <row r="5" spans="1:22" ht="45" x14ac:dyDescent="0.25">
      <c r="A5" s="25" t="s">
        <v>26</v>
      </c>
      <c r="B5" s="26" t="s">
        <v>27</v>
      </c>
      <c r="C5" s="33" t="s">
        <v>28</v>
      </c>
      <c r="D5" s="27" t="s">
        <v>29</v>
      </c>
      <c r="E5" s="26" t="s">
        <v>30</v>
      </c>
      <c r="F5" s="26" t="s">
        <v>31</v>
      </c>
      <c r="G5" s="27" t="s">
        <v>32</v>
      </c>
      <c r="H5" s="28" t="s">
        <v>33</v>
      </c>
      <c r="I5" s="29" t="s">
        <v>0</v>
      </c>
      <c r="J5" s="26" t="s">
        <v>34</v>
      </c>
      <c r="K5" s="26" t="s">
        <v>35</v>
      </c>
      <c r="L5" s="26" t="s">
        <v>36</v>
      </c>
      <c r="M5" s="26" t="s">
        <v>37</v>
      </c>
      <c r="N5" s="30" t="s">
        <v>38</v>
      </c>
      <c r="O5" s="26" t="s">
        <v>39</v>
      </c>
      <c r="P5" s="26" t="s">
        <v>40</v>
      </c>
      <c r="Q5" s="8" t="s">
        <v>1</v>
      </c>
      <c r="R5" s="26" t="s">
        <v>41</v>
      </c>
      <c r="S5" s="26" t="s">
        <v>42</v>
      </c>
      <c r="T5" s="26" t="s">
        <v>43</v>
      </c>
      <c r="U5" s="8" t="s">
        <v>2</v>
      </c>
      <c r="V5" s="8" t="s">
        <v>9</v>
      </c>
    </row>
    <row r="6" spans="1:22" ht="17.25" thickBot="1" x14ac:dyDescent="0.3">
      <c r="A6" s="9"/>
      <c r="B6" s="10"/>
      <c r="C6" s="34"/>
      <c r="D6" s="10"/>
      <c r="E6" s="10"/>
      <c r="F6" s="10"/>
      <c r="G6" s="10"/>
      <c r="H6" s="11">
        <v>0.18</v>
      </c>
      <c r="I6" s="10"/>
      <c r="J6" s="11">
        <v>0.01</v>
      </c>
      <c r="K6" s="11">
        <v>0.05</v>
      </c>
      <c r="L6" s="11">
        <v>0</v>
      </c>
      <c r="M6" s="11">
        <v>0.1</v>
      </c>
      <c r="N6" s="11"/>
      <c r="O6" s="11">
        <v>0.18</v>
      </c>
      <c r="P6" s="10"/>
      <c r="Q6" s="10"/>
      <c r="R6" s="10"/>
      <c r="S6" s="11">
        <v>0.01</v>
      </c>
      <c r="T6" s="10"/>
      <c r="U6" s="10"/>
      <c r="V6" s="10"/>
    </row>
    <row r="7" spans="1:22" s="15" customFormat="1" ht="16.5" x14ac:dyDescent="0.25">
      <c r="A7" s="12"/>
      <c r="B7" s="13"/>
      <c r="C7" s="35"/>
      <c r="D7" s="13"/>
      <c r="E7" s="13"/>
      <c r="F7" s="13"/>
      <c r="G7" s="13"/>
      <c r="H7" s="14"/>
      <c r="I7" s="13"/>
      <c r="J7" s="14"/>
      <c r="K7" s="14"/>
      <c r="L7" s="14"/>
      <c r="M7" s="14"/>
      <c r="N7" s="14"/>
      <c r="O7" s="14"/>
      <c r="P7" s="13"/>
      <c r="Q7" s="13"/>
      <c r="R7" s="13"/>
      <c r="S7" s="14"/>
      <c r="T7" s="13"/>
      <c r="U7" s="13"/>
      <c r="V7" s="13"/>
    </row>
    <row r="8" spans="1:22" ht="33" x14ac:dyDescent="0.25">
      <c r="A8" s="16">
        <v>61022</v>
      </c>
      <c r="B8" s="17" t="s">
        <v>45</v>
      </c>
      <c r="C8" s="36">
        <v>45279</v>
      </c>
      <c r="D8" s="18">
        <v>1</v>
      </c>
      <c r="E8" s="19">
        <v>700000</v>
      </c>
      <c r="F8" s="19">
        <v>0</v>
      </c>
      <c r="G8" s="19">
        <f>ROUND(E8-F8,)</f>
        <v>700000</v>
      </c>
      <c r="H8" s="19">
        <f>ROUND(G8*$H$6,0)</f>
        <v>126000</v>
      </c>
      <c r="I8" s="19">
        <f>G8+H8</f>
        <v>826000</v>
      </c>
      <c r="J8" s="19">
        <f>ROUND(G8*$J$6,)</f>
        <v>7000</v>
      </c>
      <c r="K8" s="19">
        <f>(G8*$K$6)</f>
        <v>35000</v>
      </c>
      <c r="L8" s="19">
        <f>ROUND(G8*$L$6,)</f>
        <v>0</v>
      </c>
      <c r="M8" s="19">
        <v>0</v>
      </c>
      <c r="N8" s="19"/>
      <c r="O8" s="19">
        <f>H8</f>
        <v>126000</v>
      </c>
      <c r="P8" s="22">
        <f>ROUND(I8-SUM(J8:O8),0)</f>
        <v>658000</v>
      </c>
      <c r="Q8" s="19" t="s">
        <v>4</v>
      </c>
      <c r="R8" s="19">
        <v>658000</v>
      </c>
      <c r="S8" s="19">
        <v>0</v>
      </c>
      <c r="T8" s="22">
        <f>R8-S8</f>
        <v>658000</v>
      </c>
      <c r="U8" s="19" t="s">
        <v>3</v>
      </c>
      <c r="V8" s="19">
        <f>SUM(P8:P18)-SUM(T8:T18)</f>
        <v>-55200</v>
      </c>
    </row>
    <row r="9" spans="1:22" ht="33" x14ac:dyDescent="0.25">
      <c r="A9" s="16">
        <v>61022</v>
      </c>
      <c r="B9" s="17" t="s">
        <v>45</v>
      </c>
      <c r="C9" s="36">
        <v>45308</v>
      </c>
      <c r="D9" s="18">
        <v>2</v>
      </c>
      <c r="E9" s="19">
        <v>280000</v>
      </c>
      <c r="F9" s="19">
        <v>0</v>
      </c>
      <c r="G9" s="19">
        <f>ROUND(E9-F9,)</f>
        <v>280000</v>
      </c>
      <c r="H9" s="19">
        <f>ROUND(G9*$H$6,0)</f>
        <v>50400</v>
      </c>
      <c r="I9" s="19">
        <f>G9+H9</f>
        <v>330400</v>
      </c>
      <c r="J9" s="19">
        <f>ROUND(G9*$J$6,)</f>
        <v>2800</v>
      </c>
      <c r="K9" s="19">
        <f>(G9*$K$6)</f>
        <v>14000</v>
      </c>
      <c r="L9" s="19">
        <f>ROUND(G9*$L$6,)</f>
        <v>0</v>
      </c>
      <c r="M9" s="19">
        <v>0</v>
      </c>
      <c r="N9" s="19"/>
      <c r="O9" s="19">
        <f>H9</f>
        <v>50400</v>
      </c>
      <c r="P9" s="22">
        <f>ROUND(I9-SUM(J9:O9),0)</f>
        <v>263200</v>
      </c>
      <c r="Q9" s="19" t="s">
        <v>7</v>
      </c>
      <c r="R9" s="19">
        <v>126000</v>
      </c>
      <c r="S9" s="19">
        <v>0</v>
      </c>
      <c r="T9" s="22">
        <f>R9-S9</f>
        <v>126000</v>
      </c>
      <c r="U9" s="20" t="s">
        <v>5</v>
      </c>
      <c r="V9" s="19"/>
    </row>
    <row r="10" spans="1:22" ht="16.5" x14ac:dyDescent="0.25">
      <c r="A10" s="16">
        <v>61022</v>
      </c>
      <c r="B10" t="s">
        <v>44</v>
      </c>
      <c r="C10" s="37"/>
      <c r="D10" s="18">
        <v>1</v>
      </c>
      <c r="E10" s="19">
        <f>O8</f>
        <v>126000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2">
        <f>E10</f>
        <v>126000</v>
      </c>
      <c r="Q10" s="19" t="s">
        <v>8</v>
      </c>
      <c r="R10" s="19">
        <v>263200</v>
      </c>
      <c r="S10" s="19">
        <v>0</v>
      </c>
      <c r="T10" s="22">
        <f>R10-S10</f>
        <v>263200</v>
      </c>
      <c r="U10" s="19" t="s">
        <v>6</v>
      </c>
      <c r="V10" s="19"/>
    </row>
    <row r="11" spans="1:22" ht="33" x14ac:dyDescent="0.25">
      <c r="A11" s="16">
        <v>61022</v>
      </c>
      <c r="B11" s="17" t="s">
        <v>45</v>
      </c>
      <c r="C11" s="36">
        <v>45324</v>
      </c>
      <c r="D11" s="18">
        <v>3</v>
      </c>
      <c r="E11" s="19">
        <v>420000</v>
      </c>
      <c r="F11" s="19">
        <v>0</v>
      </c>
      <c r="G11" s="19">
        <f>ROUND(E11-F11,)</f>
        <v>420000</v>
      </c>
      <c r="H11" s="19">
        <f>ROUND(G11*$H$6,0)</f>
        <v>75600</v>
      </c>
      <c r="I11" s="19">
        <f>G11+H11</f>
        <v>495600</v>
      </c>
      <c r="J11" s="19">
        <f>ROUND(G11*$J$6,)</f>
        <v>4200</v>
      </c>
      <c r="K11" s="19">
        <f>(G11*$K$6)</f>
        <v>21000</v>
      </c>
      <c r="L11" s="19">
        <f>ROUND(G11*$L$6,)</f>
        <v>0</v>
      </c>
      <c r="M11" s="19">
        <v>0</v>
      </c>
      <c r="N11" s="19"/>
      <c r="O11" s="19">
        <f>H11</f>
        <v>75600</v>
      </c>
      <c r="P11" s="22">
        <f>ROUND(I11-SUM(J11:O11),0)</f>
        <v>394800</v>
      </c>
      <c r="Q11" s="19" t="s">
        <v>11</v>
      </c>
      <c r="R11" s="19">
        <v>394800</v>
      </c>
      <c r="S11" s="19">
        <v>0</v>
      </c>
      <c r="T11" s="22">
        <f>R11-S11</f>
        <v>394800</v>
      </c>
      <c r="U11" s="19" t="s">
        <v>10</v>
      </c>
      <c r="V11" s="19"/>
    </row>
    <row r="12" spans="1:22" ht="33" x14ac:dyDescent="0.25">
      <c r="A12" s="16">
        <v>61022</v>
      </c>
      <c r="B12" s="17" t="s">
        <v>45</v>
      </c>
      <c r="C12" s="36">
        <v>45342</v>
      </c>
      <c r="D12" s="18">
        <v>4</v>
      </c>
      <c r="E12" s="19">
        <v>1400000</v>
      </c>
      <c r="F12" s="19">
        <v>0</v>
      </c>
      <c r="G12" s="19">
        <f>ROUND(E12-F12,)</f>
        <v>1400000</v>
      </c>
      <c r="H12" s="19">
        <f>ROUND(G12*$H$6,0)</f>
        <v>252000</v>
      </c>
      <c r="I12" s="19">
        <f>G12+H12</f>
        <v>1652000</v>
      </c>
      <c r="J12" s="19">
        <f>ROUND(G12*$J$6,)</f>
        <v>14000</v>
      </c>
      <c r="K12" s="19">
        <f>(G12*$K$6)</f>
        <v>70000</v>
      </c>
      <c r="L12" s="19">
        <f>ROUND(G12*$L$6,)</f>
        <v>0</v>
      </c>
      <c r="M12" s="19">
        <v>0</v>
      </c>
      <c r="N12" s="23">
        <v>658000</v>
      </c>
      <c r="O12" s="19">
        <f>H12</f>
        <v>252000</v>
      </c>
      <c r="P12" s="19">
        <f>ROUND(I12-SUM(J12:O12),0)</f>
        <v>658000</v>
      </c>
      <c r="Q12" s="19"/>
      <c r="R12" s="19"/>
      <c r="S12" s="19"/>
      <c r="T12" s="19">
        <v>1316000</v>
      </c>
      <c r="U12" s="19" t="s">
        <v>12</v>
      </c>
      <c r="V12" s="19"/>
    </row>
    <row r="13" spans="1:22" ht="16.5" x14ac:dyDescent="0.25">
      <c r="A13" s="16">
        <v>61022</v>
      </c>
      <c r="B13" t="s">
        <v>44</v>
      </c>
      <c r="C13" s="37"/>
      <c r="D13" s="18">
        <v>2</v>
      </c>
      <c r="E13" s="19">
        <f>O9</f>
        <v>50400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2">
        <f>E13</f>
        <v>50400</v>
      </c>
      <c r="Q13" s="19"/>
      <c r="R13" s="19"/>
      <c r="S13" s="19"/>
      <c r="T13" s="22">
        <v>50400</v>
      </c>
      <c r="U13" s="19" t="s">
        <v>13</v>
      </c>
      <c r="V13" s="19"/>
    </row>
    <row r="14" spans="1:22" ht="33" x14ac:dyDescent="0.2">
      <c r="A14" s="16">
        <v>61022</v>
      </c>
      <c r="B14" s="17" t="s">
        <v>45</v>
      </c>
      <c r="C14" s="37">
        <v>45380</v>
      </c>
      <c r="D14" s="18">
        <v>5</v>
      </c>
      <c r="E14" s="19">
        <v>2240000</v>
      </c>
      <c r="F14" s="19"/>
      <c r="G14" s="19">
        <f>ROUND(E14-F14,)</f>
        <v>2240000</v>
      </c>
      <c r="H14" s="19">
        <f>ROUND(G14*$H$6,0)</f>
        <v>403200</v>
      </c>
      <c r="I14" s="19">
        <f>G14+H14</f>
        <v>2643200</v>
      </c>
      <c r="J14" s="19">
        <f>ROUND(G14*$J$6,)</f>
        <v>22400</v>
      </c>
      <c r="K14" s="19">
        <f>(G14*$K$6)</f>
        <v>112000</v>
      </c>
      <c r="L14" s="19">
        <f>ROUND(G14*$L$6,)</f>
        <v>0</v>
      </c>
      <c r="M14" s="19">
        <v>0</v>
      </c>
      <c r="N14" s="19">
        <v>1052800</v>
      </c>
      <c r="O14" s="19">
        <f>H14</f>
        <v>403200</v>
      </c>
      <c r="P14" s="19">
        <f>ROUND(I14-SUM(J14:O14),0)</f>
        <v>1052800</v>
      </c>
      <c r="Q14" s="19"/>
      <c r="R14" s="19"/>
      <c r="S14" s="19"/>
      <c r="T14" s="22">
        <v>327600</v>
      </c>
      <c r="U14" s="19" t="s">
        <v>14</v>
      </c>
      <c r="V14" s="19"/>
    </row>
    <row r="15" spans="1:22" ht="16.5" x14ac:dyDescent="0.25">
      <c r="A15" s="16">
        <v>61022</v>
      </c>
      <c r="B15" t="s">
        <v>44</v>
      </c>
      <c r="C15" s="37"/>
      <c r="D15" s="18" t="s">
        <v>18</v>
      </c>
      <c r="E15" s="19">
        <f>H12+H11</f>
        <v>327600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2">
        <f>E15</f>
        <v>327600</v>
      </c>
      <c r="Q15" s="19"/>
      <c r="R15" s="19"/>
      <c r="S15" s="19"/>
      <c r="T15" s="19">
        <v>403200</v>
      </c>
      <c r="U15" s="19" t="s">
        <v>17</v>
      </c>
      <c r="V15" s="19"/>
    </row>
    <row r="16" spans="1:22" ht="16.5" x14ac:dyDescent="0.25">
      <c r="A16" s="16">
        <v>61022</v>
      </c>
      <c r="B16" t="s">
        <v>44</v>
      </c>
      <c r="C16" s="37"/>
      <c r="D16" s="18">
        <v>5</v>
      </c>
      <c r="E16" s="19">
        <f>H14</f>
        <v>403200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>
        <f>O14</f>
        <v>403200</v>
      </c>
      <c r="Q16" s="19"/>
      <c r="R16" s="19"/>
      <c r="S16" s="19"/>
      <c r="T16" s="19">
        <v>450000</v>
      </c>
      <c r="U16" s="19" t="s">
        <v>19</v>
      </c>
      <c r="V16" s="19"/>
    </row>
    <row r="17" spans="1:22" ht="16.5" x14ac:dyDescent="0.2">
      <c r="A17" s="16"/>
      <c r="B17" s="17"/>
      <c r="C17" s="37"/>
      <c r="D17" s="18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:22" ht="16.5" x14ac:dyDescent="0.25">
      <c r="A18" s="19"/>
      <c r="B18" s="19"/>
      <c r="C18" s="38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:22" x14ac:dyDescent="0.25">
      <c r="P19" s="21"/>
      <c r="T19" s="21"/>
    </row>
  </sheetData>
  <phoneticPr fontId="3" type="noConversion"/>
  <pageMargins left="0.11811023622047245" right="0.31496062992125984" top="0.74803149606299213" bottom="0.74803149606299213" header="0.31496062992125984" footer="0.31496062992125984"/>
  <pageSetup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2025-04-09T14:48:37Z</cp:lastPrinted>
  <dcterms:created xsi:type="dcterms:W3CDTF">2022-06-10T14:11:52Z</dcterms:created>
  <dcterms:modified xsi:type="dcterms:W3CDTF">2025-06-26T11:05:50Z</dcterms:modified>
</cp:coreProperties>
</file>