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6" documentId="13_ncr:1_{6F865790-6FA7-4B25-8770-E048BA42BFEF}" xr6:coauthVersionLast="47" xr6:coauthVersionMax="47" xr10:uidLastSave="{4747CCC7-5FE0-4F73-A799-E27015F50A35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4" i="1" l="1"/>
  <c r="N33" i="1" s="1"/>
  <c r="G10" i="1"/>
  <c r="K10" i="1" s="1"/>
  <c r="L10" i="1" l="1"/>
  <c r="H10" i="1"/>
  <c r="N10" i="1" s="1"/>
  <c r="M10" i="1"/>
  <c r="J10" i="1"/>
  <c r="G18" i="1"/>
  <c r="M18" i="1" s="1"/>
  <c r="I10" i="1" l="1"/>
  <c r="P10" i="1" s="1"/>
  <c r="H18" i="1"/>
  <c r="N18" i="1" s="1"/>
  <c r="E19" i="1" s="1"/>
  <c r="P19" i="1" s="1"/>
  <c r="J18" i="1"/>
  <c r="K18" i="1"/>
  <c r="L18" i="1"/>
  <c r="P17" i="1"/>
  <c r="G16" i="1"/>
  <c r="M16" i="1" s="1"/>
  <c r="I18" i="1" l="1"/>
  <c r="P18" i="1" s="1"/>
  <c r="J16" i="1"/>
  <c r="H16" i="1"/>
  <c r="N16" i="1" s="1"/>
  <c r="L16" i="1"/>
  <c r="K16" i="1"/>
  <c r="I16" i="1" l="1"/>
  <c r="P16" i="1" s="1"/>
  <c r="S16" i="1" s="1"/>
  <c r="Q24" i="1" l="1"/>
  <c r="G8" i="1"/>
  <c r="H8" i="1" l="1"/>
  <c r="L8" i="1"/>
  <c r="L24" i="1" s="1"/>
  <c r="J8" i="1"/>
  <c r="M8" i="1"/>
  <c r="M24" i="1" s="1"/>
  <c r="K8" i="1"/>
  <c r="K24" i="1" s="1"/>
  <c r="N32" i="1" l="1"/>
  <c r="I8" i="1"/>
  <c r="N8" i="1"/>
  <c r="N24" i="1" s="1"/>
  <c r="N35" i="1" s="1"/>
  <c r="P8" i="1" l="1"/>
  <c r="S8" i="1" l="1"/>
  <c r="S24" i="1" s="1"/>
  <c r="P24" i="1"/>
  <c r="Q25" i="1" s="1"/>
  <c r="N34" i="1" s="1"/>
</calcChain>
</file>

<file path=xl/sharedStrings.xml><?xml version="1.0" encoding="utf-8"?>
<sst xmlns="http://schemas.openxmlformats.org/spreadsheetml/2006/main" count="58" uniqueCount="47">
  <si>
    <t>Amount</t>
  </si>
  <si>
    <t>UTR</t>
  </si>
  <si>
    <t xml:space="preserve">Debit </t>
  </si>
  <si>
    <t>Total Paid Amount Rs. -</t>
  </si>
  <si>
    <t>Hold Amount For Quantity excess against DPR</t>
  </si>
  <si>
    <t>24-05-2023 NEFT/AXISP00392230453/RIUP23/360/HI TECH CONSTRUC 230489.00</t>
  </si>
  <si>
    <t>GST release note</t>
  </si>
  <si>
    <t>31-01-2023 NEFT/AXISP00358425187/RIUP22/2006/HI TECH CONSTRU 700681.00</t>
  </si>
  <si>
    <t>17-03-2023 NEFT/AXISP00372194518/RIUP22/2619/HI TECH CONSTRU 225538.00</t>
  </si>
  <si>
    <t>04-03-2023 NEFT/AXISP00368598757/RIUP22/2446/HI TECH CONSTRU 198000.00</t>
  </si>
  <si>
    <t>Balance</t>
  </si>
  <si>
    <t xml:space="preserve"> -   </t>
  </si>
  <si>
    <t>13-09-2023 NEFT/AXISP00424687449/RIUP23/1987/HI TECH CONSTRUCTI 61516.00</t>
  </si>
  <si>
    <t>12-10-2023 NEFT/AXISP00433707869/RIUP23/2513/HI TECH CONSTRUCTI/PUNB0371800 ₹ 4,15,608.00</t>
  </si>
  <si>
    <t>09-11-2023 NEFT/AXISP00442541939/RIUP23/3179/HI TECH CONSTRUCTI/PUNB0371800 148500.00</t>
  </si>
  <si>
    <t>HI TECH CONSTRUCTION</t>
  </si>
  <si>
    <t>Advance</t>
  </si>
  <si>
    <t xml:space="preserve">Total Hold </t>
  </si>
  <si>
    <t>DPR Excess Hold</t>
  </si>
  <si>
    <t>Nil</t>
  </si>
  <si>
    <t>Advance/ Surplus</t>
  </si>
  <si>
    <t>GST Remaining</t>
  </si>
  <si>
    <t>Hi Tech Construction</t>
  </si>
  <si>
    <t>14-11-2024 NEFT/AXISP00569818234/RIUP24/2178/HI TECH CONSTRUCTI/PUNB0371800 500000.00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</si>
  <si>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</si>
  <si>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</si>
  <si>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</si>
  <si>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</si>
  <si>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</si>
  <si>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</si>
  <si>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</si>
  <si>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</si>
  <si>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</si>
  <si>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</si>
  <si>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</si>
  <si>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</si>
  <si>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</si>
  <si>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</si>
  <si>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</si>
  <si>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</si>
  <si>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</si>
  <si>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</si>
  <si>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</si>
  <si>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</si>
  <si>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</si>
  <si>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 xml:space="preserve">DARGAHPUR village   Pipe line work </t>
  </si>
  <si>
    <t xml:space="preserve"> Gangarampur Village  HDPE &amp; MDPE Pipe Line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</si>
</sst>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_-* #,##0.00_-;\-* #,##0.00_-;_-* &quot;-&quot;??_-;_-@_-"/>
    <numFmt numFmtId="165" formatCode="_(* #,##0.00_);_(* \(#,##0.00\);_(* &quot;-&quot;??_);_(@_)"/>
    <numFmt numFmtId="166" formatCode="&quot;₹&quot;\ #,##0.00"/>
    <numFmt numFmtId="167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3" tint="0.39997558519241921"/>
      <name val="Comic Sans MS"/>
      <family val="4"/>
    </font>
    <font>
      <b/>
      <sz val="11"/>
      <color theme="4" tint="-0.249977111117893"/>
      <name val="Calibri"/>
      <family val="2"/>
      <scheme val="minor"/>
    </font>
    <font>
      <b/>
      <sz val="11"/>
      <color rgb="FF33333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61">
    <xf numFmtId="0" fontId="0" fillId="0" borderId="0" xfId="0"/>
    <xf numFmtId="43" fontId="3" fillId="2" borderId="1" xfId="1" applyNumberFormat="1" applyFont="1" applyFill="1" applyBorder="1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43" fontId="4" fillId="0" borderId="0" xfId="1" applyNumberFormat="1" applyFont="1" applyFill="1" applyBorder="1" applyAlignment="1">
      <alignment vertical="center"/>
    </xf>
    <xf numFmtId="43" fontId="5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3" fillId="0" borderId="2" xfId="1" applyNumberFormat="1" applyFont="1" applyFill="1" applyBorder="1" applyAlignment="1">
      <alignment vertical="center"/>
    </xf>
    <xf numFmtId="43" fontId="3" fillId="0" borderId="1" xfId="1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43" fontId="3" fillId="0" borderId="4" xfId="1" applyNumberFormat="1" applyFont="1" applyFill="1" applyBorder="1" applyAlignment="1">
      <alignment vertical="center"/>
    </xf>
    <xf numFmtId="43" fontId="4" fillId="0" borderId="4" xfId="1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9" fontId="3" fillId="0" borderId="4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/>
    </xf>
    <xf numFmtId="43" fontId="3" fillId="0" borderId="5" xfId="1" applyNumberFormat="1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43" fontId="3" fillId="0" borderId="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164" fontId="4" fillId="0" borderId="3" xfId="0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166" fontId="4" fillId="3" borderId="9" xfId="0" applyNumberFormat="1" applyFont="1" applyFill="1" applyBorder="1" applyAlignment="1">
      <alignment vertical="center"/>
    </xf>
    <xf numFmtId="166" fontId="4" fillId="3" borderId="9" xfId="0" applyNumberFormat="1" applyFont="1" applyFill="1" applyBorder="1" applyAlignment="1">
      <alignment horizontal="right" vertical="center"/>
    </xf>
    <xf numFmtId="43" fontId="4" fillId="3" borderId="10" xfId="0" applyNumberFormat="1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165" fontId="9" fillId="3" borderId="3" xfId="1" applyFont="1" applyFill="1" applyBorder="1" applyAlignment="1">
      <alignment horizontal="center" vertical="center"/>
    </xf>
    <xf numFmtId="165" fontId="4" fillId="3" borderId="3" xfId="1" applyFont="1" applyFill="1" applyBorder="1" applyAlignment="1">
      <alignment horizontal="center" vertical="center"/>
    </xf>
    <xf numFmtId="0" fontId="4" fillId="0" borderId="0" xfId="0" applyFont="1"/>
    <xf numFmtId="167" fontId="4" fillId="0" borderId="0" xfId="0" applyNumberFormat="1" applyFont="1" applyAlignment="1">
      <alignment vertical="center"/>
    </xf>
    <xf numFmtId="167" fontId="5" fillId="0" borderId="0" xfId="1" applyNumberFormat="1" applyFont="1" applyFill="1" applyBorder="1" applyAlignment="1">
      <alignment vertical="center"/>
    </xf>
    <xf numFmtId="167" fontId="3" fillId="0" borderId="0" xfId="0" applyNumberFormat="1" applyFont="1" applyAlignment="1">
      <alignment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3" fillId="0" borderId="4" xfId="1" applyNumberFormat="1" applyFont="1" applyFill="1" applyBorder="1" applyAlignment="1">
      <alignment vertical="center"/>
    </xf>
    <xf numFmtId="167" fontId="3" fillId="2" borderId="1" xfId="1" applyNumberFormat="1" applyFont="1" applyFill="1" applyBorder="1" applyAlignment="1">
      <alignment vertical="center"/>
    </xf>
    <xf numFmtId="167" fontId="3" fillId="0" borderId="2" xfId="0" applyNumberFormat="1" applyFont="1" applyBorder="1" applyAlignment="1">
      <alignment horizontal="center" vertical="center"/>
    </xf>
    <xf numFmtId="167" fontId="3" fillId="0" borderId="1" xfId="0" applyNumberFormat="1" applyFont="1" applyBorder="1" applyAlignment="1">
      <alignment horizontal="center" vertical="center"/>
    </xf>
    <xf numFmtId="167" fontId="3" fillId="0" borderId="2" xfId="1" applyNumberFormat="1" applyFont="1" applyFill="1" applyBorder="1" applyAlignment="1">
      <alignment vertical="center"/>
    </xf>
    <xf numFmtId="167" fontId="3" fillId="0" borderId="5" xfId="1" applyNumberFormat="1" applyFont="1" applyFill="1" applyBorder="1" applyAlignment="1">
      <alignment vertical="center"/>
    </xf>
    <xf numFmtId="167" fontId="3" fillId="0" borderId="3" xfId="1" applyNumberFormat="1" applyFont="1" applyFill="1" applyBorder="1" applyAlignment="1">
      <alignment vertical="center"/>
    </xf>
    <xf numFmtId="167" fontId="3" fillId="0" borderId="0" xfId="1" applyNumberFormat="1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14" fontId="8" fillId="3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6"/>
  <sheetViews>
    <sheetView tabSelected="1" zoomScaleNormal="100" workbookViewId="0">
      <selection activeCell="C21" sqref="C20:C21"/>
    </sheetView>
  </sheetViews>
  <sheetFormatPr defaultColWidth="9" defaultRowHeight="15" x14ac:dyDescent="0.25"/>
  <cols>
    <col min="1" max="1" width="9" style="7"/>
    <col min="2" max="2" width="24.7109375" style="7" customWidth="1"/>
    <col min="3" max="3" width="28.5703125" style="43" customWidth="1"/>
    <col min="4" max="4" width="11.5703125" style="7" bestFit="1" customWidth="1"/>
    <col min="5" max="5" width="22.140625" style="7" customWidth="1"/>
    <col min="6" max="6" width="13.28515625" style="7" customWidth="1"/>
    <col min="7" max="7" width="22.42578125" style="7" customWidth="1"/>
    <col min="8" max="8" width="14.7109375" style="3" customWidth="1"/>
    <col min="9" max="9" width="15.5703125" style="3" customWidth="1"/>
    <col min="10" max="10" width="11.7109375" style="7" bestFit="1" customWidth="1"/>
    <col min="11" max="11" width="12.140625" style="7" bestFit="1" customWidth="1"/>
    <col min="12" max="12" width="14.140625" style="7" customWidth="1"/>
    <col min="13" max="13" width="15.5703125" style="7" customWidth="1"/>
    <col min="14" max="16" width="14.85546875" style="7" customWidth="1"/>
    <col min="17" max="17" width="16.140625" style="7" bestFit="1" customWidth="1"/>
    <col min="18" max="18" width="95.5703125" style="7" bestFit="1" customWidth="1"/>
    <col min="19" max="19" width="11.5703125" style="7" bestFit="1" customWidth="1"/>
    <col min="20" max="16384" width="9" style="7"/>
  </cols>
  <sheetData>
    <row r="1" spans="1:19" x14ac:dyDescent="0.25">
      <c r="A1" s="42" t="s">
        <v>41</v>
      </c>
      <c r="B1" s="7" t="s">
        <v>15</v>
      </c>
    </row>
    <row r="2" spans="1:19" ht="22.5" x14ac:dyDescent="0.25">
      <c r="A2" s="42" t="s">
        <v>42</v>
      </c>
      <c r="B2" s="4" t="s">
        <v>24</v>
      </c>
      <c r="C2" s="44"/>
      <c r="D2" s="4"/>
      <c r="H2" s="5"/>
      <c r="I2" s="5"/>
      <c r="J2" s="6"/>
      <c r="K2" s="6"/>
      <c r="L2" s="6"/>
      <c r="M2" s="6"/>
      <c r="N2" s="6"/>
      <c r="O2" s="6"/>
      <c r="P2" s="6"/>
    </row>
    <row r="3" spans="1:19" ht="22.5" x14ac:dyDescent="0.25">
      <c r="A3" s="42" t="s">
        <v>43</v>
      </c>
      <c r="B3" s="4" t="s">
        <v>25</v>
      </c>
      <c r="C3" s="44"/>
      <c r="D3" s="4"/>
      <c r="H3" s="5"/>
      <c r="I3" s="5"/>
      <c r="J3" s="6"/>
      <c r="K3" s="6"/>
      <c r="L3" s="6"/>
      <c r="M3" s="6"/>
      <c r="N3" s="6"/>
      <c r="O3" s="6"/>
      <c r="P3" s="6"/>
    </row>
    <row r="4" spans="1:19" ht="15.75" thickBot="1" x14ac:dyDescent="0.3">
      <c r="A4" s="42" t="s">
        <v>44</v>
      </c>
      <c r="B4" s="6" t="s">
        <v>25</v>
      </c>
      <c r="C4" s="45"/>
      <c r="D4" s="6"/>
      <c r="E4" s="6"/>
      <c r="F4" s="6"/>
      <c r="G4" s="6"/>
      <c r="H4" s="8"/>
      <c r="I4" s="8"/>
      <c r="J4" s="6"/>
      <c r="K4" s="6"/>
      <c r="L4" s="6"/>
      <c r="M4" s="6"/>
      <c r="Q4" s="9"/>
      <c r="R4" s="10"/>
    </row>
    <row r="5" spans="1:19" ht="43.9" customHeight="1" x14ac:dyDescent="0.25">
      <c r="A5" s="37" t="s">
        <v>26</v>
      </c>
      <c r="B5" s="38" t="s">
        <v>27</v>
      </c>
      <c r="C5" s="46" t="s">
        <v>28</v>
      </c>
      <c r="D5" s="39" t="s">
        <v>29</v>
      </c>
      <c r="E5" s="38" t="s">
        <v>30</v>
      </c>
      <c r="F5" s="38" t="s">
        <v>31</v>
      </c>
      <c r="G5" s="39" t="s">
        <v>32</v>
      </c>
      <c r="H5" s="40" t="s">
        <v>33</v>
      </c>
      <c r="I5" s="41" t="s">
        <v>0</v>
      </c>
      <c r="J5" s="38" t="s">
        <v>34</v>
      </c>
      <c r="K5" s="38" t="s">
        <v>35</v>
      </c>
      <c r="L5" s="38" t="s">
        <v>36</v>
      </c>
      <c r="M5" s="38" t="s">
        <v>37</v>
      </c>
      <c r="N5" s="38" t="s">
        <v>38</v>
      </c>
      <c r="O5" s="15" t="s">
        <v>4</v>
      </c>
      <c r="P5" s="15" t="s">
        <v>39</v>
      </c>
      <c r="Q5" s="38" t="s">
        <v>40</v>
      </c>
      <c r="R5" s="38" t="s">
        <v>1</v>
      </c>
      <c r="S5" s="33" t="s">
        <v>16</v>
      </c>
    </row>
    <row r="6" spans="1:19" ht="15.75" thickBot="1" x14ac:dyDescent="0.3">
      <c r="A6" s="20"/>
      <c r="B6" s="21"/>
      <c r="C6" s="47"/>
      <c r="D6" s="21"/>
      <c r="E6" s="21"/>
      <c r="F6" s="21"/>
      <c r="G6" s="21"/>
      <c r="H6" s="21"/>
      <c r="I6" s="21"/>
      <c r="J6" s="24">
        <v>0.01</v>
      </c>
      <c r="K6" s="24">
        <v>0.05</v>
      </c>
      <c r="L6" s="24">
        <v>0.1</v>
      </c>
      <c r="M6" s="24">
        <v>0.1</v>
      </c>
      <c r="N6" s="21"/>
      <c r="O6" s="21"/>
      <c r="P6" s="21"/>
      <c r="Q6" s="21"/>
      <c r="R6" s="22"/>
      <c r="S6" s="20"/>
    </row>
    <row r="7" spans="1:19" ht="20.25" customHeight="1" x14ac:dyDescent="0.25">
      <c r="A7" s="29">
        <v>57430</v>
      </c>
      <c r="B7" s="1"/>
      <c r="C7" s="48"/>
      <c r="D7" s="1"/>
      <c r="E7" s="1"/>
      <c r="F7" s="1"/>
      <c r="G7" s="1"/>
      <c r="H7" s="1"/>
      <c r="I7" s="1"/>
      <c r="J7" s="2"/>
      <c r="K7" s="2"/>
      <c r="L7" s="2"/>
      <c r="M7" s="2"/>
      <c r="N7" s="1"/>
      <c r="O7" s="1"/>
      <c r="P7" s="1"/>
      <c r="Q7" s="1"/>
      <c r="R7" s="30"/>
      <c r="S7" s="29"/>
    </row>
    <row r="8" spans="1:19" ht="28.9" customHeight="1" x14ac:dyDescent="0.25">
      <c r="A8" s="29">
        <v>57430</v>
      </c>
      <c r="B8" s="17" t="s">
        <v>45</v>
      </c>
      <c r="C8" s="49">
        <v>45065</v>
      </c>
      <c r="D8" s="18">
        <v>4</v>
      </c>
      <c r="E8" s="11">
        <v>341753</v>
      </c>
      <c r="F8" s="11">
        <v>0</v>
      </c>
      <c r="G8" s="11">
        <f>E8-F8</f>
        <v>341753</v>
      </c>
      <c r="H8" s="11">
        <f>ROUND(G8*18%,)</f>
        <v>61516</v>
      </c>
      <c r="I8" s="11">
        <f>ROUND(G8+H8,)</f>
        <v>403269</v>
      </c>
      <c r="J8" s="11">
        <f>G8*$J$6</f>
        <v>3417.53</v>
      </c>
      <c r="K8" s="11">
        <f>G8*5%</f>
        <v>17087.650000000001</v>
      </c>
      <c r="L8" s="11">
        <f>G8*10%</f>
        <v>34175.300000000003</v>
      </c>
      <c r="M8" s="11">
        <f>G8*10%</f>
        <v>34175.300000000003</v>
      </c>
      <c r="N8" s="11">
        <f>H8</f>
        <v>61516</v>
      </c>
      <c r="O8" s="11">
        <v>22408</v>
      </c>
      <c r="P8" s="11">
        <f>ROUND(I8-SUM(J8:O8),)</f>
        <v>230489</v>
      </c>
      <c r="Q8" s="11">
        <v>230489</v>
      </c>
      <c r="R8" s="16" t="s">
        <v>5</v>
      </c>
      <c r="S8" s="31">
        <f>SUM(P8:P14)-SUM(Q8:Q14)</f>
        <v>313222</v>
      </c>
    </row>
    <row r="9" spans="1:19" x14ac:dyDescent="0.25">
      <c r="A9" s="29">
        <v>57430</v>
      </c>
      <c r="B9" s="18" t="s">
        <v>6</v>
      </c>
      <c r="C9" s="49">
        <v>45180</v>
      </c>
      <c r="D9" s="18">
        <v>4</v>
      </c>
      <c r="E9" s="11">
        <v>61516</v>
      </c>
      <c r="F9" s="11"/>
      <c r="G9" s="11">
        <v>61516</v>
      </c>
      <c r="H9" s="11" t="s">
        <v>11</v>
      </c>
      <c r="I9" s="11">
        <v>61516</v>
      </c>
      <c r="J9" s="11" t="s">
        <v>11</v>
      </c>
      <c r="K9" s="11" t="s">
        <v>11</v>
      </c>
      <c r="L9" s="11" t="s">
        <v>11</v>
      </c>
      <c r="M9" s="11" t="s">
        <v>11</v>
      </c>
      <c r="N9" s="11" t="s">
        <v>11</v>
      </c>
      <c r="O9" s="11" t="s">
        <v>11</v>
      </c>
      <c r="P9" s="11">
        <v>61516</v>
      </c>
      <c r="Q9" s="11">
        <v>61516</v>
      </c>
      <c r="R9" s="16" t="s">
        <v>12</v>
      </c>
      <c r="S9" s="16"/>
    </row>
    <row r="10" spans="1:19" x14ac:dyDescent="0.25">
      <c r="A10" s="29">
        <v>57430</v>
      </c>
      <c r="B10" s="13" t="s">
        <v>45</v>
      </c>
      <c r="C10" s="50">
        <v>45566</v>
      </c>
      <c r="D10" s="13">
        <v>1</v>
      </c>
      <c r="E10" s="12">
        <v>1127092.5</v>
      </c>
      <c r="F10" s="12"/>
      <c r="G10" s="11">
        <f>E10-F10</f>
        <v>1127092.5</v>
      </c>
      <c r="H10" s="11">
        <f>ROUND(G10*18%,)</f>
        <v>202877</v>
      </c>
      <c r="I10" s="11">
        <f>ROUND(G10+H10,)</f>
        <v>1329970</v>
      </c>
      <c r="J10" s="11">
        <f>G10*$J$6</f>
        <v>11270.925000000001</v>
      </c>
      <c r="K10" s="11">
        <f>G10*5%</f>
        <v>56354.625</v>
      </c>
      <c r="L10" s="11">
        <f>G10*10%</f>
        <v>112709.25</v>
      </c>
      <c r="M10" s="11">
        <f>G10*10%</f>
        <v>112709.25</v>
      </c>
      <c r="N10" s="11">
        <f>H10</f>
        <v>202877</v>
      </c>
      <c r="O10" s="11">
        <v>20827</v>
      </c>
      <c r="P10" s="11">
        <f>ROUND(I10-SUM(J10:O10),)</f>
        <v>813222</v>
      </c>
      <c r="Q10" s="12">
        <v>500000</v>
      </c>
      <c r="R10" s="23" t="s">
        <v>23</v>
      </c>
      <c r="S10" s="23"/>
    </row>
    <row r="11" spans="1:19" x14ac:dyDescent="0.25">
      <c r="A11" s="29">
        <v>57430</v>
      </c>
      <c r="B11" s="13"/>
      <c r="C11" s="50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23"/>
      <c r="S11" s="23"/>
    </row>
    <row r="12" spans="1:19" x14ac:dyDescent="0.25">
      <c r="A12" s="29">
        <v>57430</v>
      </c>
      <c r="B12" s="13"/>
      <c r="C12" s="50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3"/>
      <c r="S12" s="23"/>
    </row>
    <row r="13" spans="1:19" x14ac:dyDescent="0.25">
      <c r="A13" s="29">
        <v>57430</v>
      </c>
      <c r="B13" s="13"/>
      <c r="C13" s="50"/>
      <c r="D13" s="13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23"/>
      <c r="S13" s="23"/>
    </row>
    <row r="14" spans="1:19" x14ac:dyDescent="0.25">
      <c r="A14" s="29">
        <v>57430</v>
      </c>
      <c r="B14" s="13"/>
      <c r="C14" s="50"/>
      <c r="D14" s="13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23"/>
      <c r="S14" s="23"/>
    </row>
    <row r="15" spans="1:19" ht="20.25" customHeight="1" x14ac:dyDescent="0.25">
      <c r="A15" s="29">
        <v>53271</v>
      </c>
      <c r="B15" s="1"/>
      <c r="C15" s="48"/>
      <c r="D15" s="1"/>
      <c r="E15" s="1"/>
      <c r="F15" s="1"/>
      <c r="G15" s="1"/>
      <c r="H15" s="1"/>
      <c r="I15" s="1"/>
      <c r="J15" s="2"/>
      <c r="K15" s="2"/>
      <c r="L15" s="2"/>
      <c r="M15" s="2"/>
      <c r="N15" s="1"/>
      <c r="O15" s="1"/>
      <c r="P15" s="1"/>
      <c r="Q15" s="1"/>
      <c r="R15" s="30"/>
      <c r="S15" s="29"/>
    </row>
    <row r="16" spans="1:19" ht="40.5" x14ac:dyDescent="0.25">
      <c r="A16" s="29">
        <v>53271</v>
      </c>
      <c r="B16" s="17" t="s">
        <v>46</v>
      </c>
      <c r="C16" s="49">
        <v>44937</v>
      </c>
      <c r="D16" s="18">
        <v>33</v>
      </c>
      <c r="E16" s="11">
        <v>1252989</v>
      </c>
      <c r="F16" s="11">
        <v>0</v>
      </c>
      <c r="G16" s="11">
        <f>E16-F16</f>
        <v>1252989</v>
      </c>
      <c r="H16" s="11">
        <f>ROUND(G16*18%,)</f>
        <v>225538</v>
      </c>
      <c r="I16" s="11">
        <f>ROUND(G16+H16,)</f>
        <v>1478527</v>
      </c>
      <c r="J16" s="11">
        <f>G16*$J$6</f>
        <v>12529.89</v>
      </c>
      <c r="K16" s="11">
        <f>G16*5%</f>
        <v>62649.450000000004</v>
      </c>
      <c r="L16" s="11">
        <f>G16*10%</f>
        <v>125298.90000000001</v>
      </c>
      <c r="M16" s="11">
        <f>G16*10%</f>
        <v>125298.90000000001</v>
      </c>
      <c r="N16" s="11">
        <f>H16</f>
        <v>225538</v>
      </c>
      <c r="O16" s="11">
        <v>226539</v>
      </c>
      <c r="P16" s="11">
        <f>ROUND(I16-SUM(J16:O16),)</f>
        <v>700673</v>
      </c>
      <c r="Q16" s="11">
        <v>700681</v>
      </c>
      <c r="R16" s="16" t="s">
        <v>7</v>
      </c>
      <c r="S16" s="31">
        <f>SUM(P16:P22)-SUM(Q16:Q22)</f>
        <v>748</v>
      </c>
    </row>
    <row r="17" spans="1:19" x14ac:dyDescent="0.25">
      <c r="A17" s="29">
        <v>53271</v>
      </c>
      <c r="B17" s="18" t="s">
        <v>6</v>
      </c>
      <c r="C17" s="49">
        <v>44980</v>
      </c>
      <c r="D17" s="18">
        <v>33</v>
      </c>
      <c r="E17" s="11">
        <v>225538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>
        <f>E17</f>
        <v>225538</v>
      </c>
      <c r="Q17" s="11">
        <v>225538</v>
      </c>
      <c r="R17" s="16" t="s">
        <v>8</v>
      </c>
      <c r="S17" s="16"/>
    </row>
    <row r="18" spans="1:19" ht="40.5" x14ac:dyDescent="0.25">
      <c r="A18" s="29">
        <v>53271</v>
      </c>
      <c r="B18" s="17" t="s">
        <v>46</v>
      </c>
      <c r="C18" s="49">
        <v>45200</v>
      </c>
      <c r="D18" s="18">
        <v>9</v>
      </c>
      <c r="E18" s="11">
        <v>829200</v>
      </c>
      <c r="F18" s="11">
        <v>0</v>
      </c>
      <c r="G18" s="11">
        <f>E18-F18</f>
        <v>829200</v>
      </c>
      <c r="H18" s="11">
        <f>ROUND(G18*18%,)</f>
        <v>149256</v>
      </c>
      <c r="I18" s="11">
        <f>ROUND(G18+H18,)</f>
        <v>978456</v>
      </c>
      <c r="J18" s="11">
        <f>G18*$J$6</f>
        <v>8292</v>
      </c>
      <c r="K18" s="11">
        <f>G18*5%</f>
        <v>41460</v>
      </c>
      <c r="L18" s="11">
        <f>G18*10%</f>
        <v>82920</v>
      </c>
      <c r="M18" s="11">
        <f>G18*10%</f>
        <v>82920</v>
      </c>
      <c r="N18" s="11">
        <f>H18</f>
        <v>149256</v>
      </c>
      <c r="O18" s="11">
        <v>0</v>
      </c>
      <c r="P18" s="11">
        <f>ROUND(I18-SUM(J18:O18),)</f>
        <v>613608</v>
      </c>
      <c r="Q18" s="11">
        <v>198000</v>
      </c>
      <c r="R18" s="16" t="s">
        <v>9</v>
      </c>
      <c r="S18" s="16"/>
    </row>
    <row r="19" spans="1:19" x14ac:dyDescent="0.25">
      <c r="A19" s="29">
        <v>53271</v>
      </c>
      <c r="B19" s="18" t="s">
        <v>6</v>
      </c>
      <c r="C19" s="51"/>
      <c r="D19" s="18">
        <v>9</v>
      </c>
      <c r="E19" s="11">
        <f>N18</f>
        <v>149256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>
        <f>E19</f>
        <v>149256</v>
      </c>
      <c r="Q19" s="11">
        <v>415608</v>
      </c>
      <c r="R19" s="19" t="s">
        <v>13</v>
      </c>
      <c r="S19" s="16"/>
    </row>
    <row r="20" spans="1:19" x14ac:dyDescent="0.25">
      <c r="A20" s="29">
        <v>53271</v>
      </c>
      <c r="B20" s="11"/>
      <c r="C20" s="5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>
        <v>148500</v>
      </c>
      <c r="R20" s="19" t="s">
        <v>14</v>
      </c>
      <c r="S20" s="16"/>
    </row>
    <row r="21" spans="1:19" x14ac:dyDescent="0.25">
      <c r="A21" s="29">
        <v>53271</v>
      </c>
      <c r="B21" s="11"/>
      <c r="C21" s="5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9"/>
      <c r="S21" s="16"/>
    </row>
    <row r="22" spans="1:19" x14ac:dyDescent="0.25">
      <c r="A22" s="29">
        <v>53271</v>
      </c>
      <c r="B22" s="11"/>
      <c r="C22" s="5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9"/>
      <c r="S22" s="16"/>
    </row>
    <row r="23" spans="1:19" ht="15.75" thickBot="1" x14ac:dyDescent="0.3">
      <c r="A23" s="29">
        <v>53271</v>
      </c>
      <c r="B23" s="26"/>
      <c r="C23" s="52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7"/>
      <c r="S23" s="25"/>
    </row>
    <row r="24" spans="1:19" x14ac:dyDescent="0.25">
      <c r="A24" s="14"/>
      <c r="B24" s="28"/>
      <c r="C24" s="53"/>
      <c r="D24" s="28"/>
      <c r="E24" s="28"/>
      <c r="F24" s="28"/>
      <c r="G24" s="28"/>
      <c r="H24" s="28"/>
      <c r="I24" s="28"/>
      <c r="J24" s="28"/>
      <c r="K24" s="28">
        <f t="shared" ref="K24:N24" si="0">SUM(K8:K23)</f>
        <v>177551.72500000001</v>
      </c>
      <c r="L24" s="28">
        <f t="shared" si="0"/>
        <v>355103.45</v>
      </c>
      <c r="M24" s="28">
        <f t="shared" si="0"/>
        <v>355103.45</v>
      </c>
      <c r="N24" s="28">
        <f t="shared" si="0"/>
        <v>639187</v>
      </c>
      <c r="O24" s="28">
        <f>SUM(O8:O23)</f>
        <v>269774</v>
      </c>
      <c r="P24" s="28">
        <f>SUM(P8:P23)</f>
        <v>2794302</v>
      </c>
      <c r="Q24" s="28">
        <f>Q8+Q9+Q16+Q17+Q18+Q19+Q20</f>
        <v>1980332</v>
      </c>
      <c r="R24" s="28" t="s">
        <v>3</v>
      </c>
      <c r="S24" s="32">
        <f>SUM(S8:S23)</f>
        <v>313970</v>
      </c>
    </row>
    <row r="25" spans="1:19" ht="15.75" thickBot="1" x14ac:dyDescent="0.3">
      <c r="A25" s="20"/>
      <c r="B25" s="21"/>
      <c r="C25" s="47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>
        <f>P24-Q24</f>
        <v>813970</v>
      </c>
      <c r="R25" s="21" t="s">
        <v>10</v>
      </c>
      <c r="S25" s="20"/>
    </row>
    <row r="26" spans="1:19" x14ac:dyDescent="0.25">
      <c r="B26" s="8"/>
      <c r="C26" s="54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3"/>
    </row>
    <row r="27" spans="1:19" x14ac:dyDescent="0.25">
      <c r="B27" s="8"/>
      <c r="C27" s="54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3"/>
    </row>
    <row r="28" spans="1:19" x14ac:dyDescent="0.25">
      <c r="B28" s="8"/>
      <c r="C28" s="54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3"/>
    </row>
    <row r="29" spans="1:19" ht="15.75" thickBot="1" x14ac:dyDescent="0.3"/>
    <row r="30" spans="1:19" ht="16.5" thickBot="1" x14ac:dyDescent="0.3">
      <c r="L30" s="57" t="s">
        <v>22</v>
      </c>
      <c r="M30" s="58"/>
      <c r="N30" s="59"/>
    </row>
    <row r="31" spans="1:19" ht="16.5" thickBot="1" x14ac:dyDescent="0.3">
      <c r="L31" s="60">
        <v>45611</v>
      </c>
      <c r="M31" s="58"/>
      <c r="N31" s="59"/>
    </row>
    <row r="32" spans="1:19" ht="15.75" thickBot="1" x14ac:dyDescent="0.3">
      <c r="L32" s="55" t="s">
        <v>17</v>
      </c>
      <c r="M32" s="56"/>
      <c r="N32" s="34">
        <f>K24+L24+M24</f>
        <v>887758.625</v>
      </c>
    </row>
    <row r="33" spans="12:14" ht="15.75" thickBot="1" x14ac:dyDescent="0.3">
      <c r="L33" s="55" t="s">
        <v>18</v>
      </c>
      <c r="M33" s="56"/>
      <c r="N33" s="34">
        <f>O24</f>
        <v>269774</v>
      </c>
    </row>
    <row r="34" spans="12:14" ht="15.75" thickBot="1" x14ac:dyDescent="0.3">
      <c r="L34" s="55" t="s">
        <v>20</v>
      </c>
      <c r="M34" s="56"/>
      <c r="N34" s="35">
        <f>Q25</f>
        <v>813970</v>
      </c>
    </row>
    <row r="35" spans="12:14" ht="15.75" thickBot="1" x14ac:dyDescent="0.3">
      <c r="L35" s="55" t="s">
        <v>21</v>
      </c>
      <c r="M35" s="56"/>
      <c r="N35" s="36">
        <f>N24-P9-P17-P19</f>
        <v>202877</v>
      </c>
    </row>
    <row r="36" spans="12:14" ht="15.75" thickBot="1" x14ac:dyDescent="0.3">
      <c r="L36" s="55" t="s">
        <v>2</v>
      </c>
      <c r="M36" s="56"/>
      <c r="N36" s="36" t="s">
        <v>19</v>
      </c>
    </row>
  </sheetData>
  <mergeCells count="7">
    <mergeCell ref="L35:M35"/>
    <mergeCell ref="L36:M36"/>
    <mergeCell ref="L30:N30"/>
    <mergeCell ref="L31:N31"/>
    <mergeCell ref="L32:M32"/>
    <mergeCell ref="L33:M33"/>
    <mergeCell ref="L34:M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2025-06-13T07:02:43Z</dcterms:modified>
</cp:coreProperties>
</file>