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done-data\Harsh Enterprises\"/>
    </mc:Choice>
  </mc:AlternateContent>
  <xr:revisionPtr revIDLastSave="0" documentId="13_ncr:1_{C6912234-11A2-4256-A8D3-5AE30FEF9E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H17" i="1" s="1"/>
  <c r="E18" i="1" s="1"/>
  <c r="O18" i="1" s="1"/>
  <c r="J17" i="1" l="1"/>
  <c r="K17" i="1"/>
  <c r="M17" i="1"/>
  <c r="G15" i="1"/>
  <c r="J15" i="1" s="1"/>
  <c r="G14" i="1"/>
  <c r="J14" i="1" s="1"/>
  <c r="I17" i="1" l="1"/>
  <c r="O17" i="1" s="1"/>
  <c r="H15" i="1"/>
  <c r="M15" i="1" s="1"/>
  <c r="K15" i="1"/>
  <c r="H14" i="1"/>
  <c r="M14" i="1" s="1"/>
  <c r="K14" i="1"/>
  <c r="F8" i="1"/>
  <c r="E16" i="1" l="1"/>
  <c r="O16" i="1" s="1"/>
  <c r="I15" i="1"/>
  <c r="O15" i="1" s="1"/>
  <c r="I14" i="1"/>
  <c r="O14" i="1" s="1"/>
  <c r="E8" i="1"/>
  <c r="G8" i="1" l="1"/>
  <c r="R9" i="1" l="1"/>
  <c r="R8" i="1" l="1"/>
  <c r="U8" i="1" s="1"/>
  <c r="G12" i="1" l="1"/>
  <c r="J12" i="1" l="1"/>
  <c r="H12" i="1"/>
  <c r="K12" i="1"/>
  <c r="N12" i="1"/>
  <c r="M12" i="1" l="1"/>
  <c r="E13" i="1"/>
  <c r="O13" i="1" s="1"/>
  <c r="I12" i="1"/>
  <c r="H8" i="1"/>
  <c r="K8" i="1"/>
  <c r="J8" i="1"/>
  <c r="O12" i="1" l="1"/>
  <c r="W12" i="1" s="1"/>
  <c r="M8" i="1"/>
  <c r="I8" i="1"/>
  <c r="G9" i="1" l="1"/>
  <c r="I9" i="1" s="1"/>
  <c r="O9" i="1" s="1"/>
  <c r="O8" i="1"/>
  <c r="W8" i="1" l="1"/>
</calcChain>
</file>

<file path=xl/sharedStrings.xml><?xml version="1.0" encoding="utf-8"?>
<sst xmlns="http://schemas.openxmlformats.org/spreadsheetml/2006/main" count="51" uniqueCount="44">
  <si>
    <t>Amount</t>
  </si>
  <si>
    <t>PAYMENT NOTE No.</t>
  </si>
  <si>
    <t>UTR</t>
  </si>
  <si>
    <t>SD (5%)</t>
  </si>
  <si>
    <t>Advance paid</t>
  </si>
  <si>
    <t>TDS Amount @ 1% on BASIC AMOUNT</t>
  </si>
  <si>
    <t>26-09-2022 NEFT/AXISP00322503013/RIUP22/822/HARSH ENTERPRISE ₹ 99,000.00</t>
  </si>
  <si>
    <t>RIUP22/822</t>
  </si>
  <si>
    <t>Rai Village Pump House work</t>
  </si>
  <si>
    <t>Harsh Enterprises</t>
  </si>
  <si>
    <t>11-11-2022 NEFT/AXISP00337074542/RIUP22/1227/HARSH ENTERPRIS 212371.00</t>
  </si>
  <si>
    <t>GST Release Note</t>
  </si>
  <si>
    <t>05-08-2024 NEFT/AXISP00525089097/RIUP24/1363/HARSH ENTERPRISES/CBIN0280266 523608.00</t>
  </si>
  <si>
    <t>Extra Hold</t>
  </si>
  <si>
    <t>23-10-2024 NEFT/AXISP00557269333/RIUP24/1973/HARSH ENTERPRISES/CBIN0280266 105898.00</t>
  </si>
  <si>
    <t>Advance</t>
  </si>
  <si>
    <t>21-12-2022 NEFT/AXISP00347813402/RIUP22/1597/HARSH ENTERPRIS 59624.00</t>
  </si>
  <si>
    <t>19-12-2024 NEFT/AXISP00586371454/RIUP24/2545/HARSH ENTERPRISES/CBIN0280266 150000.00</t>
  </si>
  <si>
    <t>06-03-2025 NEFT/AXISP00628995536/RIUP24/3191/HARSH ENTERPRISES/CBIN0280266 74144.00</t>
  </si>
  <si>
    <t>12-03-2025 NEFT/AXISP00632214337/RIUP24/3398/HARSH ENTERPRISES/CBIN0280266 150000.00</t>
  </si>
  <si>
    <t>28-03-2025 NEFT/AXISP00641455074/RIUP24/3513/HARSH ENTERPRISES/CBIN0280266 10818.00</t>
  </si>
  <si>
    <t>05-04-2025 NEFT/AXISP00647017261/RIUP25/0026/HARSH ENTERPRISES/CBIN0280266 70000.00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</si>
  <si>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</si>
  <si>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</si>
  <si>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</si>
  <si>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</si>
  <si>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</si>
  <si>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</si>
  <si>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</si>
  <si>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</si>
  <si>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</si>
  <si>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</si>
  <si>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</si>
  <si>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</si>
  <si>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</si>
  <si>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</si>
  <si>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</si>
  <si>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</si>
  <si>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</si>
  <si>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</si>
  <si>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</si>
  <si>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Payment_Amount</t>
  </si>
  <si>
    <t>Total_Amount</t>
  </si>
  <si>
    <t>Muthra Village Campus Development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</si>
</sst>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[$-C09]dd/mmm/yy;@"/>
    <numFmt numFmtId="166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333333"/>
      <name val="Verdana"/>
      <family val="2"/>
    </font>
    <font>
      <sz val="11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1" xfId="0" applyNumberFormat="1" applyFont="1" applyFill="1" applyBorder="1" applyAlignment="1">
      <alignment vertical="center"/>
    </xf>
    <xf numFmtId="165" fontId="3" fillId="3" borderId="4" xfId="1" applyNumberFormat="1" applyFont="1" applyFill="1" applyBorder="1" applyAlignment="1">
      <alignment vertical="center"/>
    </xf>
    <xf numFmtId="165" fontId="3" fillId="2" borderId="4" xfId="0" applyNumberFormat="1" applyFont="1" applyFill="1" applyBorder="1" applyAlignment="1">
      <alignment horizontal="center" vertical="center"/>
    </xf>
    <xf numFmtId="165" fontId="5" fillId="2" borderId="9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3" fontId="6" fillId="2" borderId="10" xfId="1" applyNumberFormat="1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3" fontId="3" fillId="2" borderId="13" xfId="1" applyNumberFormat="1" applyFont="1" applyFill="1" applyBorder="1" applyAlignment="1">
      <alignment vertical="center"/>
    </xf>
    <xf numFmtId="165" fontId="3" fillId="2" borderId="13" xfId="1" applyNumberFormat="1" applyFont="1" applyFill="1" applyBorder="1" applyAlignment="1">
      <alignment vertical="center"/>
    </xf>
    <xf numFmtId="9" fontId="3" fillId="2" borderId="13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3" fillId="2" borderId="4" xfId="0" quotePrefix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0" fontId="10" fillId="0" borderId="0" xfId="0" applyFont="1"/>
    <xf numFmtId="0" fontId="7" fillId="0" borderId="0" xfId="0" applyFont="1"/>
    <xf numFmtId="43" fontId="11" fillId="2" borderId="0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horizontal="center" vertical="center"/>
    </xf>
    <xf numFmtId="166" fontId="9" fillId="2" borderId="0" xfId="0" applyNumberFormat="1" applyFont="1" applyFill="1" applyAlignment="1">
      <alignment horizontal="center" vertical="center"/>
    </xf>
    <xf numFmtId="43" fontId="3" fillId="2" borderId="7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vertical="center"/>
    </xf>
    <xf numFmtId="0" fontId="7" fillId="3" borderId="15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2"/>
  <sheetViews>
    <sheetView tabSelected="1" zoomScale="85" zoomScaleNormal="85" workbookViewId="0">
      <selection activeCell="I21" sqref="I21"/>
    </sheetView>
  </sheetViews>
  <sheetFormatPr defaultColWidth="9" defaultRowHeight="24.95" customHeight="1" x14ac:dyDescent="0.25"/>
  <cols>
    <col min="1" max="1" width="9" style="2"/>
    <col min="2" max="2" width="30" style="3" customWidth="1"/>
    <col min="3" max="3" width="15" style="20" customWidth="1"/>
    <col min="4" max="4" width="16.7109375" style="3" customWidth="1"/>
    <col min="5" max="5" width="13.28515625" style="3" bestFit="1" customWidth="1"/>
    <col min="6" max="7" width="13.28515625" style="3" customWidth="1"/>
    <col min="8" max="8" width="14.7109375" style="15" customWidth="1"/>
    <col min="9" max="9" width="12.85546875" style="15" bestFit="1" customWidth="1"/>
    <col min="10" max="10" width="10.7109375" style="3" bestFit="1" customWidth="1"/>
    <col min="11" max="12" width="14.28515625" style="3" customWidth="1"/>
    <col min="13" max="15" width="14.85546875" style="3" customWidth="1"/>
    <col min="16" max="16" width="21.7109375" style="3" bestFit="1" customWidth="1"/>
    <col min="17" max="17" width="12.7109375" style="3" bestFit="1" customWidth="1"/>
    <col min="18" max="20" width="14.5703125" style="3" hidden="1" customWidth="1"/>
    <col min="21" max="21" width="15.140625" style="3" bestFit="1" customWidth="1"/>
    <col min="22" max="22" width="90.28515625" style="3" bestFit="1" customWidth="1"/>
    <col min="23" max="23" width="15.140625" style="3" bestFit="1" customWidth="1"/>
    <col min="24" max="16384" width="9" style="3"/>
  </cols>
  <sheetData>
    <row r="1" spans="1:23" ht="24.95" customHeight="1" x14ac:dyDescent="0.25">
      <c r="A1" s="45" t="s">
        <v>22</v>
      </c>
      <c r="B1" s="46" t="s">
        <v>9</v>
      </c>
      <c r="E1" s="4"/>
      <c r="F1" s="4"/>
      <c r="G1" s="4"/>
      <c r="H1" s="5"/>
      <c r="I1" s="5"/>
    </row>
    <row r="2" spans="1:23" ht="24.95" customHeight="1" x14ac:dyDescent="0.25">
      <c r="A2" s="45" t="s">
        <v>23</v>
      </c>
      <c r="B2" t="s">
        <v>24</v>
      </c>
      <c r="C2" s="21"/>
      <c r="D2" s="6"/>
      <c r="G2" s="7"/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3" ht="24.95" customHeight="1" thickBot="1" x14ac:dyDescent="0.3">
      <c r="A3" s="45" t="s">
        <v>25</v>
      </c>
      <c r="B3" t="s">
        <v>26</v>
      </c>
      <c r="C3" s="21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3" ht="24.95" customHeight="1" thickBot="1" x14ac:dyDescent="0.3">
      <c r="A4" s="45" t="s">
        <v>27</v>
      </c>
      <c r="B4" t="s">
        <v>26</v>
      </c>
      <c r="C4" s="22"/>
      <c r="D4" s="9"/>
      <c r="E4" s="9"/>
      <c r="F4" s="8"/>
      <c r="G4" s="8"/>
      <c r="H4" s="10"/>
      <c r="I4" s="10"/>
      <c r="J4" s="8"/>
      <c r="K4" s="8"/>
      <c r="L4" s="8"/>
      <c r="P4" s="8"/>
      <c r="Q4" s="11"/>
      <c r="R4" s="11"/>
      <c r="S4" s="11"/>
      <c r="T4" s="11"/>
      <c r="U4" s="11"/>
      <c r="V4" s="11"/>
      <c r="W4" s="11"/>
    </row>
    <row r="5" spans="1:23" ht="24.95" customHeight="1" thickBot="1" x14ac:dyDescent="0.3">
      <c r="A5" s="52" t="s">
        <v>28</v>
      </c>
      <c r="B5" s="27" t="s">
        <v>29</v>
      </c>
      <c r="C5" s="25" t="s">
        <v>30</v>
      </c>
      <c r="D5" s="26" t="s">
        <v>31</v>
      </c>
      <c r="E5" s="27" t="s">
        <v>32</v>
      </c>
      <c r="F5" s="26" t="s">
        <v>33</v>
      </c>
      <c r="G5" s="28" t="s">
        <v>34</v>
      </c>
      <c r="H5" s="29" t="s">
        <v>35</v>
      </c>
      <c r="I5" s="30" t="s">
        <v>0</v>
      </c>
      <c r="J5" s="31" t="s">
        <v>36</v>
      </c>
      <c r="K5" s="32" t="s">
        <v>37</v>
      </c>
      <c r="L5" s="32" t="s">
        <v>38</v>
      </c>
      <c r="M5" s="32" t="s">
        <v>39</v>
      </c>
      <c r="N5" s="32" t="s">
        <v>13</v>
      </c>
      <c r="O5" s="32" t="s">
        <v>40</v>
      </c>
      <c r="P5" s="31" t="s">
        <v>1</v>
      </c>
      <c r="Q5" s="31" t="s">
        <v>41</v>
      </c>
      <c r="R5" s="31" t="s">
        <v>5</v>
      </c>
      <c r="S5" s="33" t="s">
        <v>3</v>
      </c>
      <c r="T5" s="31" t="s">
        <v>4</v>
      </c>
      <c r="U5" s="31" t="s">
        <v>42</v>
      </c>
      <c r="V5" s="32" t="s">
        <v>2</v>
      </c>
      <c r="W5" s="1" t="s">
        <v>15</v>
      </c>
    </row>
    <row r="6" spans="1:23" ht="24.95" customHeight="1" x14ac:dyDescent="0.25">
      <c r="A6" s="52"/>
      <c r="B6" s="49"/>
      <c r="C6" s="35"/>
      <c r="D6" s="34"/>
      <c r="E6" s="34"/>
      <c r="F6" s="34"/>
      <c r="G6" s="34"/>
      <c r="H6" s="36">
        <v>0.18</v>
      </c>
      <c r="I6" s="34"/>
      <c r="J6" s="36">
        <v>0.01</v>
      </c>
      <c r="K6" s="36">
        <v>0.05</v>
      </c>
      <c r="L6" s="36"/>
      <c r="M6" s="36">
        <v>0.18</v>
      </c>
      <c r="N6" s="36"/>
      <c r="O6" s="34"/>
      <c r="P6" s="34"/>
      <c r="Q6" s="34"/>
      <c r="R6" s="36">
        <v>0.01</v>
      </c>
      <c r="S6" s="36">
        <v>0.05</v>
      </c>
      <c r="T6" s="34"/>
      <c r="U6" s="34"/>
      <c r="V6" s="34"/>
      <c r="W6" s="13"/>
    </row>
    <row r="7" spans="1:23" s="16" customFormat="1" ht="24.95" customHeight="1" x14ac:dyDescent="0.25">
      <c r="A7" s="53"/>
      <c r="B7" s="50"/>
      <c r="C7" s="23"/>
      <c r="D7" s="17"/>
      <c r="E7" s="17"/>
      <c r="F7" s="17"/>
      <c r="G7" s="17"/>
      <c r="H7" s="37"/>
      <c r="I7" s="17"/>
      <c r="J7" s="37"/>
      <c r="K7" s="37"/>
      <c r="L7" s="37"/>
      <c r="M7" s="37"/>
      <c r="N7" s="37"/>
      <c r="O7" s="17"/>
      <c r="P7" s="17"/>
      <c r="Q7" s="17"/>
      <c r="R7" s="37"/>
      <c r="S7" s="37"/>
      <c r="T7" s="17"/>
      <c r="U7" s="17"/>
      <c r="V7" s="17"/>
      <c r="W7" s="18"/>
    </row>
    <row r="8" spans="1:23" ht="24.95" customHeight="1" x14ac:dyDescent="0.25">
      <c r="A8" s="52">
        <v>52441</v>
      </c>
      <c r="B8" s="51" t="s">
        <v>8</v>
      </c>
      <c r="C8" s="24">
        <v>44851</v>
      </c>
      <c r="D8" s="38">
        <v>4</v>
      </c>
      <c r="E8" s="12">
        <f>(370000+11000)</f>
        <v>381000</v>
      </c>
      <c r="F8" s="12">
        <f>ROUND((((0.355*64950)*1.18)+((133/1000)*355))+((60*292.97)*1.28),)</f>
        <v>49755</v>
      </c>
      <c r="G8" s="12">
        <f>ROUND(E8-F8,0)</f>
        <v>331245</v>
      </c>
      <c r="H8" s="12">
        <f>ROUND(G8*H6,0)</f>
        <v>59624</v>
      </c>
      <c r="I8" s="12">
        <f>G8+H8</f>
        <v>390869</v>
      </c>
      <c r="J8" s="12">
        <f>G8*$J$6</f>
        <v>3312.4500000000003</v>
      </c>
      <c r="K8" s="12">
        <f>G8*$K$6</f>
        <v>16562.25</v>
      </c>
      <c r="L8" s="12"/>
      <c r="M8" s="12">
        <f>H8</f>
        <v>59624</v>
      </c>
      <c r="N8" s="12"/>
      <c r="O8" s="12">
        <f>ROUND(I8-SUM(J8:M8),0)</f>
        <v>311370</v>
      </c>
      <c r="P8" s="12" t="s">
        <v>7</v>
      </c>
      <c r="Q8" s="12">
        <v>100000</v>
      </c>
      <c r="R8" s="12">
        <f>Q8*R6</f>
        <v>1000</v>
      </c>
      <c r="S8" s="12">
        <v>0</v>
      </c>
      <c r="T8" s="12">
        <v>0</v>
      </c>
      <c r="U8" s="12">
        <f>ROUND(Q8-R8-S8-T8,0)</f>
        <v>99000</v>
      </c>
      <c r="V8" s="39" t="s">
        <v>6</v>
      </c>
      <c r="W8" s="13">
        <f>SUM(O8:O10)-SUM(U8:U10)</f>
        <v>0</v>
      </c>
    </row>
    <row r="9" spans="1:23" ht="24.95" customHeight="1" x14ac:dyDescent="0.25">
      <c r="A9" s="52">
        <v>52441</v>
      </c>
      <c r="B9" s="51" t="s">
        <v>11</v>
      </c>
      <c r="C9" s="24"/>
      <c r="D9" s="40">
        <v>4</v>
      </c>
      <c r="E9" s="12">
        <v>59624</v>
      </c>
      <c r="F9" s="12"/>
      <c r="G9" s="12">
        <f>E9-F9</f>
        <v>59624</v>
      </c>
      <c r="H9" s="12">
        <v>0</v>
      </c>
      <c r="I9" s="12">
        <f>G9+H9</f>
        <v>59624</v>
      </c>
      <c r="J9" s="12">
        <v>0</v>
      </c>
      <c r="K9" s="12">
        <v>0</v>
      </c>
      <c r="L9" s="12"/>
      <c r="M9" s="12">
        <v>0</v>
      </c>
      <c r="N9" s="12"/>
      <c r="O9" s="12">
        <f>ROUND(I9-SUM(J9:M9),0)</f>
        <v>59624</v>
      </c>
      <c r="P9" s="12"/>
      <c r="Q9" s="12"/>
      <c r="R9" s="12">
        <f>ROUND(Q9*R6,0)</f>
        <v>0</v>
      </c>
      <c r="S9" s="12">
        <v>0</v>
      </c>
      <c r="T9" s="12">
        <v>0</v>
      </c>
      <c r="U9" s="12">
        <v>212370</v>
      </c>
      <c r="V9" s="39" t="s">
        <v>10</v>
      </c>
      <c r="W9" s="13"/>
    </row>
    <row r="10" spans="1:23" ht="24.95" customHeight="1" x14ac:dyDescent="0.25">
      <c r="A10" s="52">
        <v>52441</v>
      </c>
      <c r="B10" s="51"/>
      <c r="C10" s="24"/>
      <c r="D10" s="4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>
        <v>59624</v>
      </c>
      <c r="V10" s="39" t="s">
        <v>16</v>
      </c>
      <c r="W10" s="13"/>
    </row>
    <row r="11" spans="1:23" s="16" customFormat="1" ht="24.95" customHeight="1" x14ac:dyDescent="0.25">
      <c r="A11" s="53"/>
      <c r="B11" s="50"/>
      <c r="C11" s="23"/>
      <c r="D11" s="17"/>
      <c r="E11" s="17"/>
      <c r="F11" s="17"/>
      <c r="G11" s="17"/>
      <c r="H11" s="37"/>
      <c r="I11" s="17"/>
      <c r="J11" s="37"/>
      <c r="K11" s="37"/>
      <c r="L11" s="37"/>
      <c r="M11" s="37"/>
      <c r="N11" s="37"/>
      <c r="O11" s="17"/>
      <c r="P11" s="17"/>
      <c r="Q11" s="17"/>
      <c r="R11" s="37"/>
      <c r="S11" s="37"/>
      <c r="T11" s="17"/>
      <c r="U11" s="17"/>
      <c r="V11" s="17"/>
      <c r="W11" s="18"/>
    </row>
    <row r="12" spans="1:23" ht="24.95" customHeight="1" x14ac:dyDescent="0.25">
      <c r="A12" s="52">
        <v>64661</v>
      </c>
      <c r="B12" s="51" t="s">
        <v>43</v>
      </c>
      <c r="C12" s="41">
        <v>45492</v>
      </c>
      <c r="D12" s="40">
        <v>11</v>
      </c>
      <c r="E12" s="12">
        <v>588322</v>
      </c>
      <c r="F12" s="12"/>
      <c r="G12" s="12">
        <f>E12-F12</f>
        <v>588322</v>
      </c>
      <c r="H12" s="12">
        <f>ROUND(G12*$H$6,0)</f>
        <v>105898</v>
      </c>
      <c r="I12" s="12">
        <f>G12+H12</f>
        <v>694220</v>
      </c>
      <c r="J12" s="12">
        <f>J$6*G12</f>
        <v>5883.22</v>
      </c>
      <c r="K12" s="12">
        <f>G12*$K$6</f>
        <v>29416.100000000002</v>
      </c>
      <c r="L12" s="12"/>
      <c r="M12" s="12">
        <f>H12</f>
        <v>105898</v>
      </c>
      <c r="N12" s="12">
        <f>G12*5%</f>
        <v>29416.100000000002</v>
      </c>
      <c r="O12" s="12">
        <f>ROUND(I12-SUM(J12:N12),0)</f>
        <v>523607</v>
      </c>
      <c r="P12" s="12"/>
      <c r="Q12" s="12"/>
      <c r="R12" s="12"/>
      <c r="S12" s="12"/>
      <c r="T12" s="12"/>
      <c r="U12" s="12">
        <v>523608</v>
      </c>
      <c r="V12" s="39" t="s">
        <v>12</v>
      </c>
      <c r="W12" s="13">
        <f>SUM(O12:O18)-SUM(U12:U18)</f>
        <v>60029</v>
      </c>
    </row>
    <row r="13" spans="1:23" ht="24.95" customHeight="1" x14ac:dyDescent="0.25">
      <c r="A13" s="52">
        <v>64661</v>
      </c>
      <c r="B13" s="51" t="s">
        <v>11</v>
      </c>
      <c r="C13" s="41"/>
      <c r="D13" s="40">
        <v>11</v>
      </c>
      <c r="E13" s="12">
        <f>H12</f>
        <v>105898</v>
      </c>
      <c r="F13" s="12"/>
      <c r="G13" s="12"/>
      <c r="H13" s="12"/>
      <c r="I13" s="12"/>
      <c r="J13" s="12"/>
      <c r="K13" s="12"/>
      <c r="L13" s="12"/>
      <c r="M13" s="12"/>
      <c r="N13" s="12"/>
      <c r="O13" s="12">
        <f>E13</f>
        <v>105898</v>
      </c>
      <c r="P13" s="12"/>
      <c r="Q13" s="12"/>
      <c r="R13" s="12"/>
      <c r="S13" s="12"/>
      <c r="T13" s="12"/>
      <c r="U13" s="12">
        <v>105898</v>
      </c>
      <c r="V13" s="39" t="s">
        <v>14</v>
      </c>
      <c r="W13" s="14"/>
    </row>
    <row r="14" spans="1:23" ht="24.95" customHeight="1" x14ac:dyDescent="0.25">
      <c r="A14" s="52">
        <v>64661</v>
      </c>
      <c r="B14" s="51" t="s">
        <v>43</v>
      </c>
      <c r="C14" s="41">
        <v>45587</v>
      </c>
      <c r="D14" s="40">
        <v>19</v>
      </c>
      <c r="E14" s="12">
        <v>204457</v>
      </c>
      <c r="F14" s="12"/>
      <c r="G14" s="12">
        <f>E14-F14</f>
        <v>204457</v>
      </c>
      <c r="H14" s="12">
        <f>ROUND(G14*H6,0)</f>
        <v>36802</v>
      </c>
      <c r="I14" s="12">
        <f>G14+H14</f>
        <v>241259</v>
      </c>
      <c r="J14" s="12">
        <f>J$6*G14</f>
        <v>2044.57</v>
      </c>
      <c r="K14" s="12">
        <f>G14*$K$6</f>
        <v>10222.85</v>
      </c>
      <c r="L14" s="12"/>
      <c r="M14" s="12">
        <f>H14</f>
        <v>36802</v>
      </c>
      <c r="N14" s="12">
        <v>0</v>
      </c>
      <c r="O14" s="12">
        <f>ROUND(I14-SUM(J14:N14),0)</f>
        <v>192190</v>
      </c>
      <c r="P14" s="12"/>
      <c r="Q14" s="12"/>
      <c r="R14" s="12"/>
      <c r="S14" s="12"/>
      <c r="T14" s="12"/>
      <c r="U14" s="12">
        <v>150000</v>
      </c>
      <c r="V14" s="39" t="s">
        <v>17</v>
      </c>
      <c r="W14" s="19"/>
    </row>
    <row r="15" spans="1:23" ht="24.95" customHeight="1" x14ac:dyDescent="0.25">
      <c r="A15" s="52">
        <v>64661</v>
      </c>
      <c r="B15" s="51" t="s">
        <v>43</v>
      </c>
      <c r="C15" s="41">
        <v>45633</v>
      </c>
      <c r="D15" s="40">
        <v>20</v>
      </c>
      <c r="E15" s="12">
        <v>207454</v>
      </c>
      <c r="F15" s="12"/>
      <c r="G15" s="12">
        <f>E15-F15</f>
        <v>207454</v>
      </c>
      <c r="H15" s="12">
        <f>ROUND(G15*H6,0)</f>
        <v>37342</v>
      </c>
      <c r="I15" s="12">
        <f>G15+H15</f>
        <v>244796</v>
      </c>
      <c r="J15" s="12">
        <f>J$6*G15</f>
        <v>2074.54</v>
      </c>
      <c r="K15" s="12">
        <f>G15*$K$6</f>
        <v>10372.700000000001</v>
      </c>
      <c r="L15" s="12"/>
      <c r="M15" s="12">
        <f>H15</f>
        <v>37342</v>
      </c>
      <c r="N15" s="12">
        <v>13661</v>
      </c>
      <c r="O15" s="12">
        <f>ROUND(I15-SUM(J15:N15),0)</f>
        <v>181346</v>
      </c>
      <c r="P15" s="42"/>
      <c r="Q15" s="42"/>
      <c r="R15" s="42"/>
      <c r="S15" s="42"/>
      <c r="T15" s="42"/>
      <c r="U15" s="42">
        <v>74144</v>
      </c>
      <c r="V15" s="39" t="s">
        <v>18</v>
      </c>
      <c r="W15" s="19"/>
    </row>
    <row r="16" spans="1:23" ht="24.95" customHeight="1" x14ac:dyDescent="0.25">
      <c r="A16" s="52">
        <v>64661</v>
      </c>
      <c r="B16" s="51" t="s">
        <v>11</v>
      </c>
      <c r="C16" s="41"/>
      <c r="D16" s="40">
        <v>20</v>
      </c>
      <c r="E16" s="12">
        <f>M15+M14</f>
        <v>74144</v>
      </c>
      <c r="F16" s="12"/>
      <c r="G16" s="12"/>
      <c r="H16" s="12"/>
      <c r="I16" s="12"/>
      <c r="J16" s="12"/>
      <c r="K16" s="12"/>
      <c r="L16" s="12"/>
      <c r="M16" s="12"/>
      <c r="N16" s="12"/>
      <c r="O16" s="12">
        <f>E16</f>
        <v>74144</v>
      </c>
      <c r="P16" s="42"/>
      <c r="Q16" s="42"/>
      <c r="R16" s="42"/>
      <c r="S16" s="42"/>
      <c r="T16" s="42"/>
      <c r="U16" s="42">
        <v>150000</v>
      </c>
      <c r="V16" s="39" t="s">
        <v>19</v>
      </c>
      <c r="W16" s="19"/>
    </row>
    <row r="17" spans="1:23" ht="24.95" customHeight="1" x14ac:dyDescent="0.25">
      <c r="A17" s="52">
        <v>64661</v>
      </c>
      <c r="B17" s="51" t="s">
        <v>43</v>
      </c>
      <c r="C17" s="41">
        <v>45633</v>
      </c>
      <c r="D17" s="40">
        <v>21</v>
      </c>
      <c r="E17" s="12">
        <v>60100</v>
      </c>
      <c r="F17" s="12"/>
      <c r="G17" s="12">
        <f>E17-F17</f>
        <v>60100</v>
      </c>
      <c r="H17" s="12">
        <f>ROUND(G17*$H$6,0)</f>
        <v>10818</v>
      </c>
      <c r="I17" s="12">
        <f>G17+H17</f>
        <v>70918</v>
      </c>
      <c r="J17" s="12">
        <f>J$6*G17</f>
        <v>601</v>
      </c>
      <c r="K17" s="12">
        <f>G17*$K$6</f>
        <v>3005</v>
      </c>
      <c r="L17" s="12"/>
      <c r="M17" s="12">
        <f>H17</f>
        <v>10818</v>
      </c>
      <c r="N17" s="12">
        <v>0</v>
      </c>
      <c r="O17" s="12">
        <f>ROUND(I17-SUM(J17:N17),0)</f>
        <v>56494</v>
      </c>
      <c r="P17" s="42"/>
      <c r="Q17" s="42"/>
      <c r="R17" s="42"/>
      <c r="S17" s="42"/>
      <c r="T17" s="42"/>
      <c r="U17" s="42">
        <v>10818</v>
      </c>
      <c r="V17" s="43" t="s">
        <v>20</v>
      </c>
      <c r="W17" s="19"/>
    </row>
    <row r="18" spans="1:23" ht="24.95" customHeight="1" x14ac:dyDescent="0.15">
      <c r="A18" s="52">
        <v>64661</v>
      </c>
      <c r="B18" s="51" t="s">
        <v>11</v>
      </c>
      <c r="C18" s="41"/>
      <c r="D18" s="40">
        <v>21</v>
      </c>
      <c r="E18" s="12">
        <f>H17</f>
        <v>10818</v>
      </c>
      <c r="F18" s="12"/>
      <c r="G18" s="12"/>
      <c r="H18" s="12"/>
      <c r="I18" s="12"/>
      <c r="J18" s="12"/>
      <c r="K18" s="12"/>
      <c r="L18" s="12"/>
      <c r="M18" s="12"/>
      <c r="N18" s="12"/>
      <c r="O18" s="12">
        <f>E18</f>
        <v>10818</v>
      </c>
      <c r="P18" s="42"/>
      <c r="Q18" s="42"/>
      <c r="R18" s="42"/>
      <c r="S18" s="42"/>
      <c r="T18" s="42"/>
      <c r="U18" s="42">
        <v>70000</v>
      </c>
      <c r="V18" s="44" t="s">
        <v>21</v>
      </c>
      <c r="W18" s="19"/>
    </row>
    <row r="19" spans="1:23" ht="24.95" customHeight="1" x14ac:dyDescent="0.25">
      <c r="A19" s="3"/>
      <c r="C19" s="3"/>
      <c r="H19" s="3"/>
      <c r="I19" s="3"/>
    </row>
    <row r="20" spans="1:23" ht="24.95" customHeight="1" x14ac:dyDescent="0.25">
      <c r="A20" s="3"/>
      <c r="C20" s="3"/>
      <c r="H20" s="3"/>
      <c r="I20" s="3"/>
    </row>
    <row r="21" spans="1:23" ht="24.95" customHeight="1" x14ac:dyDescent="0.25">
      <c r="A21" s="3"/>
      <c r="C21" s="3"/>
      <c r="H21" s="3"/>
      <c r="I21" s="3"/>
    </row>
    <row r="22" spans="1:23" ht="24.95" customHeight="1" x14ac:dyDescent="0.25">
      <c r="A22" s="3"/>
      <c r="C22" s="3"/>
      <c r="H22" s="3"/>
      <c r="I22" s="3"/>
    </row>
    <row r="23" spans="1:23" ht="24.95" customHeight="1" x14ac:dyDescent="0.25">
      <c r="A23" s="3"/>
      <c r="C23" s="3"/>
      <c r="H23" s="3"/>
      <c r="I23" s="3"/>
    </row>
    <row r="26" spans="1:23" ht="24.95" customHeight="1" x14ac:dyDescent="0.25">
      <c r="I26" s="47"/>
    </row>
    <row r="27" spans="1:23" ht="24.95" customHeight="1" x14ac:dyDescent="0.25">
      <c r="I27" s="47"/>
    </row>
    <row r="28" spans="1:23" ht="24.95" customHeight="1" x14ac:dyDescent="0.25">
      <c r="I28" s="48"/>
    </row>
    <row r="29" spans="1:23" ht="24.95" customHeight="1" x14ac:dyDescent="0.25">
      <c r="I29" s="48"/>
    </row>
    <row r="30" spans="1:23" ht="24.95" customHeight="1" x14ac:dyDescent="0.25">
      <c r="I30" s="48"/>
    </row>
    <row r="31" spans="1:23" ht="24.95" customHeight="1" x14ac:dyDescent="0.25">
      <c r="I31" s="48"/>
    </row>
    <row r="32" spans="1:23" ht="24.95" customHeight="1" x14ac:dyDescent="0.25">
      <c r="I32" s="4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2025-06-13T10:34:17Z</dcterms:modified>
</cp:coreProperties>
</file>