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EA34639E-F67A-45C2-A4F1-67B54688DD0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20" i="1" l="1"/>
  <c r="G9" i="1"/>
  <c r="K9" i="1" s="1"/>
  <c r="O20" i="1"/>
  <c r="L20" i="1"/>
  <c r="J9" i="1" l="1"/>
  <c r="H9" i="1"/>
  <c r="N9" i="1" s="1"/>
  <c r="M20" i="1"/>
  <c r="I9" i="1" l="1"/>
  <c r="P9" i="1" s="1"/>
  <c r="G8" i="1"/>
  <c r="K8" i="1" s="1"/>
  <c r="K20" i="1" l="1"/>
  <c r="N29" i="1" s="1"/>
  <c r="H8" i="1"/>
  <c r="N8" i="1" s="1"/>
  <c r="E10" i="1" s="1"/>
  <c r="P10" i="1" s="1"/>
  <c r="J8" i="1"/>
  <c r="J20" i="1" s="1"/>
  <c r="I8" i="1" l="1"/>
  <c r="P8" i="1" s="1"/>
  <c r="N20" i="1"/>
  <c r="V8" i="1" l="1"/>
  <c r="P20" i="1"/>
  <c r="V20" i="1"/>
  <c r="O22" i="1"/>
  <c r="T22" i="1" l="1"/>
  <c r="N30" i="1" s="1"/>
</calcChain>
</file>

<file path=xl/sharedStrings.xml><?xml version="1.0" encoding="utf-8"?>
<sst xmlns="http://schemas.openxmlformats.org/spreadsheetml/2006/main" count="47" uniqueCount="44">
  <si>
    <t>Amount</t>
  </si>
  <si>
    <t>PAYMENT NOTE No.</t>
  </si>
  <si>
    <t>UTR</t>
  </si>
  <si>
    <t>Total Paid Amount Rs. -</t>
  </si>
  <si>
    <t>Balance Payable Amount Rs. -</t>
  </si>
  <si>
    <t>Hold Amount For Quantity excess against DPR</t>
  </si>
  <si>
    <t>RIUP23/2526</t>
  </si>
  <si>
    <t>Total Hold ( SD+OC+HT )</t>
  </si>
  <si>
    <t>Advance / Surplus</t>
  </si>
  <si>
    <t>Debit</t>
  </si>
  <si>
    <t>GST Remaining</t>
  </si>
  <si>
    <t>Advance Village Wise</t>
  </si>
  <si>
    <t>HC Construction</t>
  </si>
  <si>
    <t>28-11-2024 NEFT/AXISP00575911969/RIUP24/2523/H C CONSTRUCTION/PUNB0172610 100000.00</t>
  </si>
  <si>
    <t>06-03-2025 NEFT/AXISP00629048190/RIUP24/3324/H C CONSTRUCTION/PUNB0172610 57486.00</t>
  </si>
  <si>
    <t>06-03-2025 NEFT/AXISP00629048200/RIUP24/3365/H C CONSTRUCTION/PUNB0172610 21658.00</t>
  </si>
  <si>
    <t>GST release note</t>
  </si>
  <si>
    <t>1 &amp; 2</t>
  </si>
  <si>
    <t>Nil</t>
  </si>
  <si>
    <t>17-05-2025 NEFT/AXISP00667054465/RIUP25/0280/H C CONSTRUCTION/PUNB0172610 34304.00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</si>
  <si>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</si>
  <si>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</si>
  <si>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</si>
  <si>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</si>
  <si>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</si>
  <si>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</si>
  <si>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</si>
  <si>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</si>
  <si>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</si>
  <si>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</si>
  <si>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</si>
  <si>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</si>
  <si>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</si>
  <si>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</si>
  <si>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</si>
  <si>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</si>
  <si>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</si>
  <si>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Uttar Pradesh</t>
  </si>
  <si>
    <t>Shamli</t>
  </si>
  <si>
    <t>Subcontractor:</t>
  </si>
  <si>
    <t>State:</t>
  </si>
  <si>
    <t>District:</t>
  </si>
  <si>
    <t>Block:</t>
  </si>
  <si>
    <t>Akarpur Fushgarh village   RR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</si>
</sst>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omic Sans MS"/>
      <family val="4"/>
    </font>
    <font>
      <sz val="1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7" fillId="2" borderId="1" xfId="0" applyNumberFormat="1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vertical="center"/>
    </xf>
    <xf numFmtId="15" fontId="3" fillId="2" borderId="1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0" fontId="5" fillId="2" borderId="3" xfId="0" applyFont="1" applyFill="1" applyBorder="1" applyAlignment="1">
      <alignment horizontal="center" vertical="center" wrapText="1"/>
    </xf>
    <xf numFmtId="9" fontId="3" fillId="2" borderId="1" xfId="1" applyNumberFormat="1" applyFont="1" applyFill="1" applyBorder="1" applyAlignment="1">
      <alignment vertical="center"/>
    </xf>
    <xf numFmtId="43" fontId="7" fillId="2" borderId="1" xfId="1" applyNumberFormat="1" applyFont="1" applyFill="1" applyBorder="1" applyAlignment="1">
      <alignment vertical="center"/>
    </xf>
    <xf numFmtId="9" fontId="7" fillId="2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43" fontId="7" fillId="3" borderId="1" xfId="1" applyNumberFormat="1" applyFont="1" applyFill="1" applyBorder="1" applyAlignment="1">
      <alignment vertical="center"/>
    </xf>
    <xf numFmtId="9" fontId="7" fillId="3" borderId="1" xfId="1" applyNumberFormat="1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43" fontId="8" fillId="2" borderId="2" xfId="1" applyNumberFormat="1" applyFont="1" applyFill="1" applyBorder="1" applyAlignment="1">
      <alignment vertical="center"/>
    </xf>
    <xf numFmtId="43" fontId="7" fillId="2" borderId="3" xfId="1" applyNumberFormat="1" applyFont="1" applyFill="1" applyBorder="1" applyAlignment="1">
      <alignment vertical="center"/>
    </xf>
    <xf numFmtId="43" fontId="8" fillId="2" borderId="3" xfId="1" applyNumberFormat="1" applyFont="1" applyFill="1" applyBorder="1" applyAlignment="1">
      <alignment vertical="center"/>
    </xf>
    <xf numFmtId="0" fontId="13" fillId="4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3" fontId="14" fillId="0" borderId="1" xfId="1" applyNumberFormat="1" applyFont="1" applyFill="1" applyBorder="1" applyAlignment="1">
      <alignment vertical="center"/>
    </xf>
    <xf numFmtId="43" fontId="7" fillId="0" borderId="1" xfId="1" applyNumberFormat="1" applyFont="1" applyFill="1" applyBorder="1" applyAlignment="1">
      <alignment vertical="center"/>
    </xf>
    <xf numFmtId="43" fontId="15" fillId="0" borderId="1" xfId="1" applyNumberFormat="1" applyFont="1" applyFill="1" applyBorder="1" applyAlignme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/>
    </xf>
    <xf numFmtId="164" fontId="16" fillId="2" borderId="3" xfId="1" applyFont="1" applyFill="1" applyBorder="1" applyAlignment="1">
      <alignment horizontal="center" vertical="center"/>
    </xf>
    <xf numFmtId="164" fontId="6" fillId="2" borderId="3" xfId="1" applyFont="1" applyFill="1" applyBorder="1" applyAlignment="1">
      <alignment horizontal="center" vertical="center"/>
    </xf>
    <xf numFmtId="0" fontId="6" fillId="0" borderId="0" xfId="0" applyFont="1"/>
    <xf numFmtId="43" fontId="12" fillId="2" borderId="4" xfId="1" applyNumberFormat="1" applyFont="1" applyFill="1" applyBorder="1" applyAlignment="1">
      <alignment horizontal="center" vertical="center"/>
    </xf>
    <xf numFmtId="165" fontId="12" fillId="2" borderId="4" xfId="0" applyNumberFormat="1" applyFont="1" applyFill="1" applyBorder="1" applyAlignment="1">
      <alignment horizontal="center" vertical="center"/>
    </xf>
    <xf numFmtId="43" fontId="12" fillId="2" borderId="5" xfId="1" applyNumberFormat="1" applyFont="1" applyFill="1" applyBorder="1" applyAlignment="1">
      <alignment horizontal="center" vertical="center"/>
    </xf>
    <xf numFmtId="43" fontId="12" fillId="2" borderId="6" xfId="1" applyNumberFormat="1" applyFont="1" applyFill="1" applyBorder="1" applyAlignment="1">
      <alignment horizontal="center" vertical="center"/>
    </xf>
    <xf numFmtId="165" fontId="12" fillId="2" borderId="5" xfId="0" applyNumberFormat="1" applyFont="1" applyFill="1" applyBorder="1" applyAlignment="1">
      <alignment horizontal="center" vertical="center"/>
    </xf>
    <xf numFmtId="165" fontId="12" fillId="2" borderId="6" xfId="0" applyNumberFormat="1" applyFont="1" applyFill="1" applyBorder="1" applyAlignment="1">
      <alignment horizontal="center" vertical="center"/>
    </xf>
    <xf numFmtId="43" fontId="11" fillId="2" borderId="4" xfId="1" applyNumberFormat="1" applyFont="1" applyFill="1" applyBorder="1" applyAlignment="1">
      <alignment horizontal="center" vertical="center"/>
    </xf>
    <xf numFmtId="14" fontId="12" fillId="2" borderId="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JS2727"/>
  <sheetViews>
    <sheetView tabSelected="1" zoomScale="70" zoomScaleNormal="115" workbookViewId="0">
      <selection activeCell="B9" sqref="B9"/>
    </sheetView>
  </sheetViews>
  <sheetFormatPr defaultColWidth="9" defaultRowHeight="25.15" customHeight="1" x14ac:dyDescent="0.25"/>
  <cols>
    <col min="1" max="1" width="12" style="36" customWidth="1"/>
    <col min="2" max="2" width="30" style="1" customWidth="1"/>
    <col min="3" max="3" width="13.5703125" style="1" bestFit="1" customWidth="1"/>
    <col min="4" max="4" width="8.28515625" style="1" customWidth="1"/>
    <col min="5" max="5" width="14.28515625" style="1" bestFit="1" customWidth="1"/>
    <col min="6" max="6" width="13.7109375" style="1" bestFit="1" customWidth="1"/>
    <col min="7" max="7" width="15.5703125" style="1" bestFit="1" customWidth="1"/>
    <col min="8" max="8" width="14.7109375" style="9" customWidth="1"/>
    <col min="9" max="9" width="14.5703125" style="9" bestFit="1" customWidth="1"/>
    <col min="10" max="10" width="13.28515625" style="1" customWidth="1"/>
    <col min="11" max="11" width="17.42578125" style="1" customWidth="1"/>
    <col min="12" max="12" width="12.7109375" style="1" bestFit="1" customWidth="1"/>
    <col min="13" max="13" width="18.42578125" style="1" customWidth="1"/>
    <col min="14" max="15" width="14.7109375" style="1" customWidth="1"/>
    <col min="16" max="16" width="16.28515625" style="1" bestFit="1" customWidth="1"/>
    <col min="17" max="17" width="16.7109375" style="1" customWidth="1"/>
    <col min="18" max="18" width="19" style="1" customWidth="1"/>
    <col min="19" max="19" width="21" style="1" customWidth="1"/>
    <col min="20" max="20" width="18.7109375" style="1" bestFit="1" customWidth="1"/>
    <col min="21" max="21" width="93.28515625" style="1" bestFit="1" customWidth="1"/>
    <col min="22" max="22" width="18.7109375" style="1" bestFit="1" customWidth="1"/>
    <col min="23" max="27" width="9" style="1"/>
    <col min="28" max="28" width="11.5703125" style="1" bestFit="1" customWidth="1"/>
    <col min="29" max="16384" width="9" style="1"/>
  </cols>
  <sheetData>
    <row r="1" spans="1:70" ht="25.15" customHeight="1" x14ac:dyDescent="0.25">
      <c r="A1" s="51" t="s">
        <v>39</v>
      </c>
      <c r="B1" s="1" t="s">
        <v>12</v>
      </c>
      <c r="E1" s="41"/>
      <c r="F1" s="41"/>
      <c r="G1" s="41"/>
      <c r="H1" s="2"/>
      <c r="I1" s="2"/>
    </row>
    <row r="2" spans="1:70" ht="25.15" customHeight="1" x14ac:dyDescent="0.25">
      <c r="A2" s="51" t="s">
        <v>40</v>
      </c>
      <c r="B2" s="3" t="s">
        <v>37</v>
      </c>
      <c r="C2" s="3"/>
      <c r="H2" s="10"/>
      <c r="I2" s="4"/>
      <c r="J2" s="5"/>
      <c r="K2" s="5"/>
      <c r="L2" s="5"/>
      <c r="M2" s="5"/>
      <c r="N2" s="5"/>
      <c r="O2" s="5"/>
      <c r="P2" s="5"/>
      <c r="Q2" s="5"/>
      <c r="R2" s="5"/>
      <c r="S2" s="5"/>
    </row>
    <row r="3" spans="1:70" ht="25.15" customHeight="1" x14ac:dyDescent="0.25">
      <c r="A3" s="51" t="s">
        <v>41</v>
      </c>
      <c r="B3" s="3" t="s">
        <v>38</v>
      </c>
      <c r="C3" s="3"/>
      <c r="H3" s="10"/>
      <c r="I3" s="4"/>
      <c r="J3" s="5"/>
      <c r="K3" s="5"/>
      <c r="L3" s="5"/>
      <c r="M3" s="5"/>
      <c r="N3" s="5"/>
      <c r="O3" s="5"/>
      <c r="P3" s="5"/>
      <c r="Q3" s="5"/>
      <c r="R3" s="5"/>
      <c r="S3" s="5"/>
    </row>
    <row r="4" spans="1:70" ht="25.15" customHeight="1" thickBot="1" x14ac:dyDescent="0.3">
      <c r="A4" s="51" t="s">
        <v>42</v>
      </c>
      <c r="B4" s="5" t="s">
        <v>38</v>
      </c>
      <c r="C4" s="5"/>
      <c r="D4" s="5"/>
      <c r="E4" s="5"/>
      <c r="F4" s="5"/>
      <c r="G4" s="5"/>
      <c r="H4" s="6"/>
      <c r="I4" s="6"/>
      <c r="J4" s="5"/>
      <c r="K4" s="5"/>
      <c r="L4" s="5"/>
      <c r="M4" s="5"/>
      <c r="Q4" s="5"/>
      <c r="R4" s="7"/>
      <c r="S4" s="7"/>
      <c r="T4" s="7"/>
      <c r="U4" s="7"/>
      <c r="V4" s="7"/>
    </row>
    <row r="5" spans="1:70" ht="25.15" customHeight="1" x14ac:dyDescent="0.25">
      <c r="A5" s="46" t="s">
        <v>20</v>
      </c>
      <c r="B5" s="47" t="s">
        <v>21</v>
      </c>
      <c r="C5" s="48" t="s">
        <v>22</v>
      </c>
      <c r="D5" s="37" t="s">
        <v>23</v>
      </c>
      <c r="E5" s="47" t="s">
        <v>24</v>
      </c>
      <c r="F5" s="47" t="s">
        <v>25</v>
      </c>
      <c r="G5" s="37" t="s">
        <v>26</v>
      </c>
      <c r="H5" s="49" t="s">
        <v>27</v>
      </c>
      <c r="I5" s="50" t="s">
        <v>0</v>
      </c>
      <c r="J5" s="47" t="s">
        <v>28</v>
      </c>
      <c r="K5" s="47" t="s">
        <v>29</v>
      </c>
      <c r="L5" s="47" t="s">
        <v>30</v>
      </c>
      <c r="M5" s="47" t="s">
        <v>31</v>
      </c>
      <c r="N5" s="47" t="s">
        <v>32</v>
      </c>
      <c r="O5" s="21" t="s">
        <v>5</v>
      </c>
      <c r="P5" s="21" t="s">
        <v>33</v>
      </c>
      <c r="Q5" s="21" t="s">
        <v>1</v>
      </c>
      <c r="R5" s="47" t="s">
        <v>34</v>
      </c>
      <c r="S5" s="47" t="s">
        <v>35</v>
      </c>
      <c r="T5" s="47" t="s">
        <v>36</v>
      </c>
      <c r="U5" s="47" t="s">
        <v>2</v>
      </c>
      <c r="V5" s="21" t="s">
        <v>11</v>
      </c>
    </row>
    <row r="6" spans="1:70" ht="25.15" customHeight="1" x14ac:dyDescent="0.25">
      <c r="A6" s="38"/>
      <c r="B6" s="8"/>
      <c r="C6" s="8"/>
      <c r="D6" s="8"/>
      <c r="E6" s="8"/>
      <c r="F6" s="8"/>
      <c r="G6" s="8"/>
      <c r="H6" s="8"/>
      <c r="I6" s="8"/>
      <c r="J6" s="22">
        <v>0.01</v>
      </c>
      <c r="K6" s="22">
        <v>0.05</v>
      </c>
      <c r="L6" s="22">
        <v>0.1</v>
      </c>
      <c r="M6" s="22">
        <v>0.1</v>
      </c>
      <c r="N6" s="8"/>
      <c r="O6" s="8"/>
      <c r="P6" s="8"/>
      <c r="Q6" s="23"/>
      <c r="R6" s="23"/>
      <c r="S6" s="24">
        <v>0.01</v>
      </c>
      <c r="T6" s="23"/>
      <c r="U6" s="23"/>
      <c r="V6" s="23"/>
    </row>
    <row r="7" spans="1:70" s="14" customFormat="1" ht="25.15" customHeight="1" x14ac:dyDescent="0.25">
      <c r="A7" s="45">
        <v>66260</v>
      </c>
      <c r="B7" s="15"/>
      <c r="C7" s="15"/>
      <c r="D7" s="15"/>
      <c r="E7" s="15"/>
      <c r="F7" s="15"/>
      <c r="G7" s="15"/>
      <c r="H7" s="15"/>
      <c r="I7" s="25"/>
      <c r="J7" s="25"/>
      <c r="K7" s="25"/>
      <c r="L7" s="25"/>
      <c r="M7" s="15"/>
      <c r="N7" s="15"/>
      <c r="O7" s="15"/>
      <c r="P7" s="26"/>
      <c r="Q7" s="27"/>
      <c r="R7" s="28"/>
      <c r="S7" s="27"/>
      <c r="T7" s="27"/>
      <c r="U7" s="27"/>
      <c r="V7" s="27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</row>
    <row r="8" spans="1:70" ht="25.15" customHeight="1" x14ac:dyDescent="0.25">
      <c r="A8" s="45">
        <v>66260</v>
      </c>
      <c r="B8" s="29" t="s">
        <v>43</v>
      </c>
      <c r="C8" s="11">
        <v>45604</v>
      </c>
      <c r="D8" s="30">
        <v>1</v>
      </c>
      <c r="E8" s="23">
        <v>130923.45</v>
      </c>
      <c r="F8" s="23">
        <v>1500</v>
      </c>
      <c r="G8" s="23">
        <f>ROUND(E8-F8,)</f>
        <v>129423</v>
      </c>
      <c r="H8" s="23">
        <f>ROUND(G8*18%,)</f>
        <v>23296</v>
      </c>
      <c r="I8" s="23">
        <f>G8+H8</f>
        <v>152719</v>
      </c>
      <c r="J8" s="23">
        <f>ROUND(G8*$J$6,)</f>
        <v>1294</v>
      </c>
      <c r="K8" s="23">
        <f>ROUND(G8*5%,)</f>
        <v>6471</v>
      </c>
      <c r="L8" s="23">
        <v>0</v>
      </c>
      <c r="M8" s="23">
        <v>0</v>
      </c>
      <c r="N8" s="44">
        <f>H8</f>
        <v>23296</v>
      </c>
      <c r="O8" s="43"/>
      <c r="P8" s="43">
        <f>ROUND(I8-SUM(J8:O8),)</f>
        <v>121658</v>
      </c>
      <c r="Q8" s="23" t="s">
        <v>6</v>
      </c>
      <c r="R8" s="23">
        <v>248960</v>
      </c>
      <c r="S8" s="23">
        <v>0</v>
      </c>
      <c r="T8" s="23">
        <v>100000</v>
      </c>
      <c r="U8" s="31" t="s">
        <v>13</v>
      </c>
      <c r="V8" s="23">
        <f>SUM(P8:P12)-SUM(T8:T12)</f>
        <v>1</v>
      </c>
    </row>
    <row r="9" spans="1:70" ht="25.15" customHeight="1" x14ac:dyDescent="0.25">
      <c r="A9" s="45">
        <v>66260</v>
      </c>
      <c r="B9" s="29" t="s">
        <v>43</v>
      </c>
      <c r="C9" s="11">
        <v>45650</v>
      </c>
      <c r="D9" s="30">
        <v>2</v>
      </c>
      <c r="E9" s="23">
        <v>61156.2</v>
      </c>
      <c r="F9" s="23"/>
      <c r="G9" s="23">
        <f>ROUND(E9-F9,)</f>
        <v>61156</v>
      </c>
      <c r="H9" s="23">
        <f>ROUND(G9*18%,)</f>
        <v>11008</v>
      </c>
      <c r="I9" s="23">
        <f>G9+H9</f>
        <v>72164</v>
      </c>
      <c r="J9" s="23">
        <f>(G9*$J$6)</f>
        <v>611.56000000000006</v>
      </c>
      <c r="K9" s="23">
        <f>(G9*5%)</f>
        <v>3057.8</v>
      </c>
      <c r="L9" s="23">
        <v>0</v>
      </c>
      <c r="M9" s="23">
        <v>0</v>
      </c>
      <c r="N9" s="44">
        <f>H9</f>
        <v>11008</v>
      </c>
      <c r="O9" s="43"/>
      <c r="P9" s="43">
        <f>ROUND(I9-SUM(J9:O9),)</f>
        <v>57487</v>
      </c>
      <c r="Q9" s="23"/>
      <c r="R9" s="23"/>
      <c r="S9" s="23"/>
      <c r="T9" s="23">
        <v>57486</v>
      </c>
      <c r="U9" s="31" t="s">
        <v>14</v>
      </c>
      <c r="V9" s="23"/>
    </row>
    <row r="10" spans="1:70" ht="25.15" customHeight="1" x14ac:dyDescent="0.25">
      <c r="A10" s="45">
        <v>66260</v>
      </c>
      <c r="B10" s="29" t="s">
        <v>16</v>
      </c>
      <c r="C10" s="11"/>
      <c r="D10" s="30" t="s">
        <v>17</v>
      </c>
      <c r="E10" s="23">
        <f>N8+N9</f>
        <v>34304</v>
      </c>
      <c r="F10" s="23"/>
      <c r="G10" s="23"/>
      <c r="H10" s="23"/>
      <c r="I10" s="23"/>
      <c r="J10" s="23"/>
      <c r="K10" s="23"/>
      <c r="L10" s="23"/>
      <c r="M10" s="23"/>
      <c r="N10" s="42"/>
      <c r="O10" s="43"/>
      <c r="P10" s="43">
        <f>E10</f>
        <v>34304</v>
      </c>
      <c r="Q10" s="23"/>
      <c r="R10" s="23"/>
      <c r="S10" s="23"/>
      <c r="T10" s="23">
        <v>21658</v>
      </c>
      <c r="U10" s="31" t="s">
        <v>15</v>
      </c>
      <c r="V10" s="23"/>
    </row>
    <row r="11" spans="1:70" ht="25.15" customHeight="1" x14ac:dyDescent="0.25">
      <c r="A11" s="45">
        <v>66260</v>
      </c>
      <c r="B11" s="13"/>
      <c r="C11" s="13"/>
      <c r="D11" s="30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>
        <v>34304</v>
      </c>
      <c r="U11" s="31" t="s">
        <v>19</v>
      </c>
      <c r="V11" s="23"/>
    </row>
    <row r="12" spans="1:70" ht="25.15" customHeight="1" x14ac:dyDescent="0.25">
      <c r="A12" s="45">
        <v>66260</v>
      </c>
      <c r="B12" s="13"/>
      <c r="C12" s="13"/>
      <c r="D12" s="30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31"/>
      <c r="V12" s="23"/>
    </row>
    <row r="13" spans="1:70" ht="25.15" customHeight="1" x14ac:dyDescent="0.25">
      <c r="A13" s="39"/>
      <c r="B13" s="15"/>
      <c r="C13" s="15"/>
      <c r="D13" s="15"/>
      <c r="E13" s="15"/>
      <c r="F13" s="15"/>
      <c r="G13" s="15"/>
      <c r="H13" s="15"/>
      <c r="I13" s="25"/>
      <c r="J13" s="25"/>
      <c r="K13" s="25"/>
      <c r="L13" s="25"/>
      <c r="M13" s="15"/>
      <c r="N13" s="15"/>
      <c r="O13" s="15"/>
      <c r="P13" s="26"/>
      <c r="Q13" s="27"/>
      <c r="R13" s="28"/>
      <c r="S13" s="27"/>
      <c r="T13" s="27"/>
      <c r="U13" s="27"/>
      <c r="V13" s="27"/>
    </row>
    <row r="14" spans="1:70" ht="25.15" customHeight="1" x14ac:dyDescent="0.25">
      <c r="A14" s="38"/>
      <c r="B14" s="13"/>
      <c r="C14" s="13"/>
      <c r="D14" s="30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31"/>
      <c r="V14" s="23"/>
    </row>
    <row r="15" spans="1:70" ht="25.15" customHeight="1" x14ac:dyDescent="0.25">
      <c r="A15" s="38"/>
      <c r="B15" s="13"/>
      <c r="C15" s="13"/>
      <c r="D15" s="30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31"/>
      <c r="V15" s="23"/>
    </row>
    <row r="16" spans="1:70" ht="25.15" customHeight="1" x14ac:dyDescent="0.25">
      <c r="A16" s="38"/>
      <c r="B16" s="13"/>
      <c r="C16" s="13"/>
      <c r="D16" s="30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31"/>
      <c r="V16" s="23"/>
    </row>
    <row r="17" spans="1:22" ht="25.15" customHeight="1" x14ac:dyDescent="0.25">
      <c r="A17" s="38"/>
      <c r="B17" s="13"/>
      <c r="C17" s="13"/>
      <c r="D17" s="30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31"/>
      <c r="V17" s="23"/>
    </row>
    <row r="18" spans="1:22" ht="25.15" customHeight="1" x14ac:dyDescent="0.25">
      <c r="A18" s="38"/>
      <c r="B18" s="13"/>
      <c r="C18" s="13"/>
      <c r="D18" s="30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31"/>
      <c r="V18" s="23"/>
    </row>
    <row r="19" spans="1:22" ht="25.15" customHeight="1" thickBot="1" x14ac:dyDescent="0.3">
      <c r="A19" s="38"/>
      <c r="B19" s="13"/>
      <c r="C19" s="13"/>
      <c r="D19" s="30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31"/>
      <c r="V19" s="23"/>
    </row>
    <row r="20" spans="1:22" ht="25.15" customHeight="1" x14ac:dyDescent="0.25">
      <c r="A20" s="37"/>
      <c r="B20" s="33"/>
      <c r="C20" s="33"/>
      <c r="D20" s="33"/>
      <c r="E20" s="33"/>
      <c r="F20" s="33"/>
      <c r="G20" s="33"/>
      <c r="H20" s="33"/>
      <c r="I20" s="33"/>
      <c r="J20" s="34">
        <f t="shared" ref="J20:O20" si="0">SUM(J8:J13)</f>
        <v>1905.56</v>
      </c>
      <c r="K20" s="34">
        <f t="shared" si="0"/>
        <v>9528.7999999999993</v>
      </c>
      <c r="L20" s="34">
        <f t="shared" si="0"/>
        <v>0</v>
      </c>
      <c r="M20" s="34">
        <f t="shared" si="0"/>
        <v>0</v>
      </c>
      <c r="N20" s="34">
        <f t="shared" si="0"/>
        <v>34304</v>
      </c>
      <c r="O20" s="34">
        <f t="shared" si="0"/>
        <v>0</v>
      </c>
      <c r="P20" s="34">
        <f>SUM(P8:P12)</f>
        <v>213449</v>
      </c>
      <c r="Q20" s="34" t="s">
        <v>3</v>
      </c>
      <c r="R20" s="33"/>
      <c r="S20" s="33"/>
      <c r="T20" s="34">
        <f>SUM(T8:T12)</f>
        <v>213448</v>
      </c>
      <c r="U20" s="33"/>
      <c r="V20" s="34">
        <f>SUM(V6:V10)</f>
        <v>1</v>
      </c>
    </row>
    <row r="21" spans="1:22" ht="25.15" customHeight="1" x14ac:dyDescent="0.25">
      <c r="A21" s="38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</row>
    <row r="22" spans="1:22" ht="25.15" customHeight="1" thickBot="1" x14ac:dyDescent="0.3">
      <c r="A22" s="40"/>
      <c r="B22" s="12"/>
      <c r="C22" s="12"/>
      <c r="D22" s="12"/>
      <c r="E22" s="12"/>
      <c r="F22" s="12"/>
      <c r="G22" s="12"/>
      <c r="H22" s="12"/>
      <c r="I22" s="12"/>
      <c r="J22" s="32"/>
      <c r="K22" s="32"/>
      <c r="L22" s="32"/>
      <c r="M22" s="32"/>
      <c r="N22" s="32"/>
      <c r="O22" s="32">
        <f>SUM(O8:O13)</f>
        <v>0</v>
      </c>
      <c r="P22" s="12"/>
      <c r="Q22" s="32" t="s">
        <v>4</v>
      </c>
      <c r="R22" s="12"/>
      <c r="S22" s="12"/>
      <c r="T22" s="32">
        <f>P20-T20</f>
        <v>1</v>
      </c>
      <c r="U22" s="12"/>
      <c r="V22" s="32"/>
    </row>
    <row r="24" spans="1:22" ht="25.15" customHeight="1" x14ac:dyDescent="0.25">
      <c r="H24" s="2"/>
      <c r="I24" s="2"/>
    </row>
    <row r="25" spans="1:22" ht="25.15" customHeight="1" x14ac:dyDescent="0.25">
      <c r="D25" s="16"/>
      <c r="E25" s="16"/>
      <c r="H25" s="1"/>
      <c r="I25" s="16"/>
      <c r="J25" s="17"/>
      <c r="K25" s="17"/>
      <c r="L25" s="18"/>
      <c r="M25" s="16"/>
      <c r="N25" s="18"/>
    </row>
    <row r="26" spans="1:22" ht="25.15" customHeight="1" thickBot="1" x14ac:dyDescent="0.3">
      <c r="D26" s="16"/>
      <c r="E26" s="16"/>
      <c r="H26" s="19"/>
      <c r="I26" s="16"/>
      <c r="J26" s="17"/>
      <c r="K26" s="17"/>
      <c r="L26" s="18"/>
      <c r="M26" s="16"/>
      <c r="N26" s="18"/>
    </row>
    <row r="27" spans="1:22" ht="25.15" customHeight="1" thickBot="1" x14ac:dyDescent="0.3">
      <c r="D27" s="16"/>
      <c r="E27" s="16"/>
      <c r="H27" s="2"/>
      <c r="I27" s="2"/>
      <c r="L27" s="58" t="s">
        <v>12</v>
      </c>
      <c r="M27" s="58"/>
      <c r="N27" s="58"/>
      <c r="O27" s="58"/>
    </row>
    <row r="28" spans="1:22" ht="25.15" customHeight="1" thickBot="1" x14ac:dyDescent="0.3">
      <c r="D28" s="16"/>
      <c r="E28" s="16"/>
      <c r="H28" s="2"/>
      <c r="I28" s="2"/>
      <c r="L28" s="59">
        <v>45796</v>
      </c>
      <c r="M28" s="52"/>
      <c r="N28" s="52"/>
      <c r="O28" s="52"/>
    </row>
    <row r="29" spans="1:22" ht="25.15" customHeight="1" thickBot="1" x14ac:dyDescent="0.3">
      <c r="D29" s="16"/>
      <c r="E29" s="16"/>
      <c r="H29" s="2"/>
      <c r="I29" s="2"/>
      <c r="L29" s="52" t="s">
        <v>7</v>
      </c>
      <c r="M29" s="52"/>
      <c r="N29" s="53">
        <f>K20+L20+M20</f>
        <v>9528.7999999999993</v>
      </c>
      <c r="O29" s="53"/>
    </row>
    <row r="30" spans="1:22" ht="25.15" customHeight="1" thickBot="1" x14ac:dyDescent="0.3">
      <c r="D30" s="20"/>
      <c r="E30" s="20"/>
      <c r="H30" s="2"/>
      <c r="I30" s="2"/>
      <c r="L30" s="52" t="s">
        <v>8</v>
      </c>
      <c r="M30" s="52"/>
      <c r="N30" s="53">
        <f>T22</f>
        <v>1</v>
      </c>
      <c r="O30" s="53"/>
    </row>
    <row r="31" spans="1:22" ht="25.15" customHeight="1" thickBot="1" x14ac:dyDescent="0.3">
      <c r="H31" s="2"/>
      <c r="I31" s="2"/>
      <c r="L31" s="52" t="s">
        <v>9</v>
      </c>
      <c r="M31" s="52"/>
      <c r="N31" s="53"/>
      <c r="O31" s="53"/>
    </row>
    <row r="32" spans="1:22" ht="25.15" customHeight="1" thickBot="1" x14ac:dyDescent="0.3">
      <c r="H32" s="2"/>
      <c r="I32" s="2"/>
      <c r="L32" s="54" t="s">
        <v>10</v>
      </c>
      <c r="M32" s="55"/>
      <c r="N32" s="56" t="s">
        <v>18</v>
      </c>
      <c r="O32" s="57"/>
    </row>
    <row r="33" spans="8:9" ht="25.15" customHeight="1" x14ac:dyDescent="0.25">
      <c r="H33" s="2"/>
      <c r="I33" s="2"/>
    </row>
    <row r="2727" spans="4335:4335" ht="25.15" customHeight="1" x14ac:dyDescent="0.25">
      <c r="FJS2727" s="35"/>
    </row>
  </sheetData>
  <mergeCells count="10">
    <mergeCell ref="L31:M31"/>
    <mergeCell ref="N31:O31"/>
    <mergeCell ref="L32:M32"/>
    <mergeCell ref="N32:O32"/>
    <mergeCell ref="L27:O27"/>
    <mergeCell ref="L28:O28"/>
    <mergeCell ref="L29:M29"/>
    <mergeCell ref="N29:O29"/>
    <mergeCell ref="L30:M30"/>
    <mergeCell ref="N30:O3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2025-05-29T12:03:03Z</dcterms:modified>
</cp:coreProperties>
</file>