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13_ncr:1_{F0466FFE-DABB-4E8C-940F-4331473BA30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definedNames>
    <definedName name="_xlnm.Print_Area" localSheetId="0">Sheet1!$A$5:$X$71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1" l="1"/>
  <c r="R68" i="1"/>
  <c r="G65" i="1"/>
  <c r="J65" i="1" s="1"/>
  <c r="G64" i="1"/>
  <c r="H64" i="1" s="1"/>
  <c r="K69" i="1" l="1"/>
  <c r="H69" i="1"/>
  <c r="O69" i="1" s="1"/>
  <c r="E70" i="1" s="1"/>
  <c r="Q70" i="1" s="1"/>
  <c r="J69" i="1"/>
  <c r="J64" i="1"/>
  <c r="O64" i="1"/>
  <c r="I64" i="1"/>
  <c r="K65" i="1"/>
  <c r="K64" i="1"/>
  <c r="H65" i="1"/>
  <c r="O65" i="1" s="1"/>
  <c r="E67" i="1" s="1"/>
  <c r="Q67" i="1" s="1"/>
  <c r="G63" i="1"/>
  <c r="K63" i="1" s="1"/>
  <c r="G62" i="1"/>
  <c r="H62" i="1" s="1"/>
  <c r="G61" i="1"/>
  <c r="G57" i="1"/>
  <c r="H57" i="1" s="1"/>
  <c r="O57" i="1" s="1"/>
  <c r="E59" i="1" s="1"/>
  <c r="Q59" i="1" s="1"/>
  <c r="Q64" i="1" l="1"/>
  <c r="I65" i="1"/>
  <c r="I69" i="1"/>
  <c r="Q69" i="1" s="1"/>
  <c r="X69" i="1" s="1"/>
  <c r="Q65" i="1"/>
  <c r="J63" i="1"/>
  <c r="J62" i="1"/>
  <c r="O62" i="1"/>
  <c r="I62" i="1"/>
  <c r="K62" i="1"/>
  <c r="H63" i="1"/>
  <c r="O63" i="1" s="1"/>
  <c r="J61" i="1"/>
  <c r="K61" i="1"/>
  <c r="H61" i="1"/>
  <c r="O61" i="1" s="1"/>
  <c r="K57" i="1"/>
  <c r="J57" i="1"/>
  <c r="I57" i="1"/>
  <c r="E66" i="1" l="1"/>
  <c r="Q66" i="1" s="1"/>
  <c r="Q62" i="1"/>
  <c r="I63" i="1"/>
  <c r="Q63" i="1" s="1"/>
  <c r="I61" i="1"/>
  <c r="Q61" i="1" s="1"/>
  <c r="Q57" i="1"/>
  <c r="G56" i="1"/>
  <c r="H56" i="1" s="1"/>
  <c r="J56" i="1" l="1"/>
  <c r="O56" i="1"/>
  <c r="I56" i="1"/>
  <c r="K56" i="1"/>
  <c r="G55" i="1"/>
  <c r="G21" i="1"/>
  <c r="K21" i="1" s="1"/>
  <c r="R54" i="1"/>
  <c r="E60" i="1" l="1"/>
  <c r="Q60" i="1" s="1"/>
  <c r="Q56" i="1"/>
  <c r="J55" i="1"/>
  <c r="H55" i="1"/>
  <c r="O55" i="1" s="1"/>
  <c r="E58" i="1" s="1"/>
  <c r="Q58" i="1" s="1"/>
  <c r="K55" i="1"/>
  <c r="H21" i="1"/>
  <c r="O21" i="1" s="1"/>
  <c r="E23" i="1" s="1"/>
  <c r="Q23" i="1" s="1"/>
  <c r="J21" i="1"/>
  <c r="Q21" i="1" s="1"/>
  <c r="G20" i="1"/>
  <c r="I21" i="1" l="1"/>
  <c r="I55" i="1"/>
  <c r="Q55" i="1" s="1"/>
  <c r="X55" i="1" s="1"/>
  <c r="H20" i="1"/>
  <c r="O20" i="1" s="1"/>
  <c r="E22" i="1" s="1"/>
  <c r="Q22" i="1" s="1"/>
  <c r="J20" i="1"/>
  <c r="K20" i="1"/>
  <c r="G41" i="1"/>
  <c r="Q19" i="1"/>
  <c r="G18" i="1"/>
  <c r="Q20" i="1" l="1"/>
  <c r="I20" i="1"/>
  <c r="J41" i="1"/>
  <c r="K41" i="1"/>
  <c r="H41" i="1"/>
  <c r="O41" i="1" s="1"/>
  <c r="E42" i="1" s="1"/>
  <c r="Q42" i="1" s="1"/>
  <c r="J18" i="1"/>
  <c r="K18" i="1"/>
  <c r="H18" i="1"/>
  <c r="O18" i="1" s="1"/>
  <c r="I18" i="1" l="1"/>
  <c r="Q41" i="1"/>
  <c r="I41" i="1"/>
  <c r="Q18" i="1"/>
  <c r="Q28" i="1" l="1"/>
  <c r="G39" i="1" l="1"/>
  <c r="J39" i="1" s="1"/>
  <c r="K39" i="1" l="1"/>
  <c r="Q39" i="1" s="1"/>
  <c r="H39" i="1"/>
  <c r="O39" i="1" s="1"/>
  <c r="E40" i="1" s="1"/>
  <c r="Q40" i="1" s="1"/>
  <c r="E51" i="1"/>
  <c r="G51" i="1" s="1"/>
  <c r="N51" i="1" s="1"/>
  <c r="R50" i="1"/>
  <c r="I39" i="1" l="1"/>
  <c r="X39" i="1"/>
  <c r="H51" i="1"/>
  <c r="O51" i="1" s="1"/>
  <c r="E52" i="1" s="1"/>
  <c r="Q52" i="1" s="1"/>
  <c r="J51" i="1"/>
  <c r="K51" i="1"/>
  <c r="I51" i="1" l="1"/>
  <c r="Q51" i="1" s="1"/>
  <c r="X51" i="1" s="1"/>
  <c r="O35" i="1"/>
  <c r="V20" i="1"/>
  <c r="V29" i="1"/>
  <c r="V35" i="1"/>
  <c r="G47" i="1"/>
  <c r="V19" i="1"/>
  <c r="G29" i="1"/>
  <c r="V28" i="1"/>
  <c r="V27" i="1"/>
  <c r="U44" i="1"/>
  <c r="V44" i="1" s="1"/>
  <c r="X44" i="1" s="1"/>
  <c r="U34" i="1"/>
  <c r="V34" i="1" s="1"/>
  <c r="G34" i="1"/>
  <c r="J34" i="1" s="1"/>
  <c r="V14" i="1"/>
  <c r="V15" i="1"/>
  <c r="V16" i="1"/>
  <c r="L47" i="1" l="1"/>
  <c r="M47" i="1"/>
  <c r="K47" i="1"/>
  <c r="J47" i="1"/>
  <c r="H47" i="1"/>
  <c r="O47" i="1" s="1"/>
  <c r="E48" i="1" s="1"/>
  <c r="Q48" i="1" s="1"/>
  <c r="J29" i="1"/>
  <c r="K29" i="1"/>
  <c r="H29" i="1"/>
  <c r="O29" i="1" s="1"/>
  <c r="E30" i="1" s="1"/>
  <c r="Q30" i="1" s="1"/>
  <c r="K34" i="1"/>
  <c r="Q34" i="1" s="1"/>
  <c r="H34" i="1"/>
  <c r="O34" i="1" s="1"/>
  <c r="E35" i="1" s="1"/>
  <c r="V18" i="1"/>
  <c r="G35" i="1" l="1"/>
  <c r="I35" i="1" s="1"/>
  <c r="Q35" i="1"/>
  <c r="X34" i="1" s="1"/>
  <c r="Q47" i="1"/>
  <c r="X47" i="1" s="1"/>
  <c r="I47" i="1"/>
  <c r="Q29" i="1"/>
  <c r="I29" i="1"/>
  <c r="I34" i="1"/>
  <c r="G15" i="1"/>
  <c r="G14" i="1"/>
  <c r="Q12" i="1"/>
  <c r="Q13" i="1"/>
  <c r="Q11" i="1"/>
  <c r="V9" i="1"/>
  <c r="V10" i="1"/>
  <c r="V11" i="1"/>
  <c r="V12" i="1"/>
  <c r="V13" i="1"/>
  <c r="V17" i="1"/>
  <c r="G10" i="1"/>
  <c r="H10" i="1" s="1"/>
  <c r="I10" i="1" s="1"/>
  <c r="G27" i="1"/>
  <c r="G28" i="1"/>
  <c r="G9" i="1"/>
  <c r="G8" i="1"/>
  <c r="K10" i="1" l="1"/>
  <c r="K15" i="1"/>
  <c r="J15" i="1"/>
  <c r="H15" i="1"/>
  <c r="O15" i="1" s="1"/>
  <c r="E17" i="1" s="1"/>
  <c r="Q17" i="1" s="1"/>
  <c r="K14" i="1"/>
  <c r="J14" i="1"/>
  <c r="H14" i="1"/>
  <c r="O14" i="1" s="1"/>
  <c r="E16" i="1" s="1"/>
  <c r="Q16" i="1" s="1"/>
  <c r="J10" i="1"/>
  <c r="O10" i="1"/>
  <c r="J27" i="1"/>
  <c r="K27" i="1"/>
  <c r="H27" i="1"/>
  <c r="O27" i="1" s="1"/>
  <c r="H9" i="1"/>
  <c r="O9" i="1" s="1"/>
  <c r="J9" i="1"/>
  <c r="K9" i="1"/>
  <c r="H8" i="1"/>
  <c r="O8" i="1" s="1"/>
  <c r="J8" i="1"/>
  <c r="K8" i="1"/>
  <c r="V8" i="1"/>
  <c r="Q10" i="1" l="1"/>
  <c r="Q15" i="1"/>
  <c r="Q14" i="1"/>
  <c r="I15" i="1"/>
  <c r="I14" i="1"/>
  <c r="I9" i="1"/>
  <c r="Q27" i="1"/>
  <c r="X27" i="1" s="1"/>
  <c r="Q9" i="1"/>
  <c r="Q8" i="1"/>
  <c r="I27" i="1"/>
  <c r="I8" i="1"/>
  <c r="X8" i="1" l="1"/>
</calcChain>
</file>

<file path=xl/sharedStrings.xml><?xml version="1.0" encoding="utf-8"?>
<sst xmlns="http://schemas.openxmlformats.org/spreadsheetml/2006/main" count="155" uniqueCount="119">
  <si>
    <t>Amount</t>
  </si>
  <si>
    <t>PAYMENT NOTE No.</t>
  </si>
  <si>
    <t>UTR</t>
  </si>
  <si>
    <t>30-09-2023 NEFT/AXISP00429213813/RIUP23/2380/RAHUL KUMAR/SBIN0007753 169200.00</t>
  </si>
  <si>
    <t>RIUP22/2380</t>
  </si>
  <si>
    <t>30-09-2023 NEFT/AXISP00429163518/RIUP23/2381/RAHUL KUMAR/SBIN0007753 173900.00</t>
  </si>
  <si>
    <t>GST</t>
  </si>
  <si>
    <t>16-10-2023 NEFT/AXISP00434684640/RIUP23/2680/RAHUL KUMAR/SBIN0007753 126900.00</t>
  </si>
  <si>
    <t>RIUP23/2680</t>
  </si>
  <si>
    <t>08-11-2023 NEFT/AXISP00441999440/RIUP23/2929/RAHUL KUMAR/SBIN0007753 43200.0</t>
  </si>
  <si>
    <t>23-11-2023 NEFT/AXISP00445939283/RIUP23/3385/RAHUL KUMAR/SBIN0007753 32400.00</t>
  </si>
  <si>
    <t>30-11-2023 NEFT/AXISP00447586132/RIUP23/3448/RAHUL KUMAR/SBIN0007753 42300.00</t>
  </si>
  <si>
    <t>30-11-2023 NEFT/AXISP00447586140/RIUP23/3449/RAHUL KUMAR/SBIN0007753 10800.00</t>
  </si>
  <si>
    <t>RIUP23/2929</t>
  </si>
  <si>
    <t>RIUP23/3385</t>
  </si>
  <si>
    <t>RIUP23/3448</t>
  </si>
  <si>
    <t>RIUP23/3449</t>
  </si>
  <si>
    <t>08-11-2023 NEFT/AXISP00441999439/RIUP23/2928/RAHUL KUMAR/SBIN0007753 33300.00</t>
  </si>
  <si>
    <t>RIUP23/2381</t>
  </si>
  <si>
    <t>RIUP23/2928</t>
  </si>
  <si>
    <t>Hold Amount For Quantity excess against DPR / Hold amount for Rate Finalisation</t>
  </si>
  <si>
    <t>11-12-2023 NEFT/AXISP00451701531/RIUP23/3598/RAHUL KUMAR/SBIN0007753 56400.00</t>
  </si>
  <si>
    <t>11-12-2023 NEFT/AXISP00451701532/RIUP23/3599/RAHUL KUMAR/SBIN0007753 42300.00</t>
  </si>
  <si>
    <t>11-12-2023 NEFT/AXISP00451701533/RIUP23/3600/RAHUL KUMAR/SBIN0007753 14100.00</t>
  </si>
  <si>
    <t>30-12-2023 NEFT/AXISP00457475295/RIUP23/3974/RAHUL KUMAR/SBIN0007753 113883.00</t>
  </si>
  <si>
    <t>RIUP23/3598</t>
  </si>
  <si>
    <t>RIUP23/3599</t>
  </si>
  <si>
    <t>RIUP23/3600</t>
  </si>
  <si>
    <t>RIUP23/3974</t>
  </si>
  <si>
    <t>Rahul Construction</t>
  </si>
  <si>
    <t>18-01-2024 NEFT/AXISP00463439412/RIUP23/4187/RAHUL KUMAR/SBIN0007753 56400.00</t>
  </si>
  <si>
    <t>RIUP23/4187</t>
  </si>
  <si>
    <t>08-01-2024 NEFT/AXISP00460674628/RIUP23/4166/RAHUL KUMAR/SBIN0007753 ₹ 99,000.00</t>
  </si>
  <si>
    <t>RIUP23/4166</t>
  </si>
  <si>
    <t>08-01-2024 NEFT/AXISP00460674627/RIUP23/4167/RAHUL KUMAR/SBIN0007753 99,000.00</t>
  </si>
  <si>
    <t>RIUP23/4167</t>
  </si>
  <si>
    <t>02-02-2024 NEFT/AXISP00467690376/RIUP23/4426/RAHUL KUMAR/SBIN0007753 32400.00</t>
  </si>
  <si>
    <t>RIUP23/4426</t>
  </si>
  <si>
    <t>12-02-2024 NEFT/AXISP00470368416/RIUP23/4627/RAHUL KUMAR/SBIN0007753 202999.00</t>
  </si>
  <si>
    <t>16-02-2024 NEFT/AXISP00472105174/RIUP23/4604/RAHUL KUMAR/SBIN0007753 49808.00</t>
  </si>
  <si>
    <t>RIUP23/4604</t>
  </si>
  <si>
    <t>22-02-2024 NEFT/AXISP00473278697/RIUP23/4805/RAHUL KUMAR/SBIN0007753 55317.00</t>
  </si>
  <si>
    <t>RIUP23/4805</t>
  </si>
  <si>
    <t>18-03-2024 NEFT/AXISP00481766494/RIUP23/4973/RAHUL KUMAR/SBIN0007753 320554.00</t>
  </si>
  <si>
    <t>22-03-2024 NEFT/AXISP00483612647/RIUP23/5260/RAHUL KUMAR/SBIN0007753 69300.00</t>
  </si>
  <si>
    <t>Painting &amp; Finishing</t>
  </si>
  <si>
    <t>06-04-2024 NEFT/AXISP00489186669/RIUP23/5146/RAHUL KUMAR/SBIN0007753 10800.00</t>
  </si>
  <si>
    <t>22-05-2024 NEFT/AXISP00501932373/RIUP24/0577/RAHUL KUMAR/SBIN0007753 46497.00</t>
  </si>
  <si>
    <t>22-05-2024 NEFT/AXISP00501782735/RIUP24/0579/RAHUL KUMAR/SBIN0007753 9538.00</t>
  </si>
  <si>
    <t>RIUP24/0579</t>
  </si>
  <si>
    <t>22-05-2024 NEFT/AXISP00501782734/RIUP24/0576/RAHUL KUMAR/SBIN0007753 77973.00</t>
  </si>
  <si>
    <t>RIUP24/0576</t>
  </si>
  <si>
    <t>21-05-2024 NEFT/AXISP00501627674/RIUP24/0151/RAHUL KUMAR/SBIN0007753 120414.00</t>
  </si>
  <si>
    <t>RIUP24/0151</t>
  </si>
  <si>
    <t>30-05-2024 NEFT/AXISP00503886031/RIUP24/0661/RAHUL KUMAR/SBIN0007753 112800.00</t>
  </si>
  <si>
    <t>RIUP23/5146</t>
  </si>
  <si>
    <t>RIUP24/0661</t>
  </si>
  <si>
    <t>02-07-2024 NEFT/AXISP00504785638/RIUP24/1020/RAHUL KUMAR/SBIN0007753 21600.00</t>
  </si>
  <si>
    <t>02-05-2024 NEFT/AXISP00496371079/RIUP24/0346/RAHUL KUMAR/SBIN0007753 ₹ 2,16,984.00</t>
  </si>
  <si>
    <t>31-07-2024 NEFT/AXISP00522988543/RIUP24/1193/RAHUL KUMAR/SBIN0007753 50000.00</t>
  </si>
  <si>
    <t>31-07-2024 NEFT/AXISP00522988542/RIUP24/1116/RAHUL KUMAR/SBIN0007753 175000.00</t>
  </si>
  <si>
    <t>09-08-2024 NEFT/AXISP00527021263/RIUP24/1439/RAHUL KUMAR/SBIN0007753 198000.00</t>
  </si>
  <si>
    <t>Advance Villages Wise</t>
  </si>
  <si>
    <t>21-09-2024 NEFT/AXISP00542940973/RIUP24/1890A/RAHUL KUMAR/SBIN0007753 99000.00</t>
  </si>
  <si>
    <t>RIUP24/0346</t>
  </si>
  <si>
    <t>RIUP24/1439</t>
  </si>
  <si>
    <t>RIUP23/4973</t>
  </si>
  <si>
    <t>RIUP24/1890</t>
  </si>
  <si>
    <t>RIUP24/1116</t>
  </si>
  <si>
    <t>RIUP24/1020</t>
  </si>
  <si>
    <t>RIUP24/1193</t>
  </si>
  <si>
    <t>04-10-2024 NEFT/AXISP00548770629/RIUP24/2096/RAHUL KUMAR/SBIN0007753 ₹ 99,000.00</t>
  </si>
  <si>
    <t>15-10-2024 NEFT/AXISP00553688661/RIUP24/2203/RAHUL KUMAR/SBIN0007753 123750.00</t>
  </si>
  <si>
    <t>14-11-2024 NEFT/AXISP00569818238/RIUP24/2480/RAHUL KUMAR/SBIN0007753 69300.00</t>
  </si>
  <si>
    <t>13-12-2024 NEFT/AXISP00583928104/RIUP24/2689/RAHUL KUMAR/SBIN0007753 148500.00</t>
  </si>
  <si>
    <t>25-02-2025 NEFT/AXISP00621808053/RIUP24/3241/RAHUL /SBIN0007753 200000</t>
  </si>
  <si>
    <t>06-03-2025 NEFT/AXISP00629048197/RIUP24/3362/RAHUL KUMAR/SBIN0007753 200000.00</t>
  </si>
  <si>
    <t>19-04-2025 NEFT/AXISP00653358543/RIUP25/0132/RAHUL KUMAR/SBIN0007753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</si>
  <si>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</si>
  <si>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</si>
  <si>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</si>
  <si>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</si>
  <si>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</si>
  <si>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</si>
  <si>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</si>
  <si>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</si>
  <si>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</si>
  <si>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</si>
  <si>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</si>
  <si>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</si>
  <si>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</si>
  <si>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</si>
  <si>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</si>
  <si>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</si>
  <si>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</si>
  <si>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</si>
  <si>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GST_SD_Amount</t>
  </si>
  <si>
    <t>Final_Amount</t>
  </si>
  <si>
    <t>Payment_Amount</t>
  </si>
  <si>
    <t>TDS_Payment_Amount</t>
  </si>
  <si>
    <t>Total_Amount</t>
  </si>
  <si>
    <t>MADALAPUR, MACHHROLI &amp; BAJHERI village pipline laying work</t>
  </si>
  <si>
    <t>Sahata &amp; Bibipur jalalabad Village pipline laying work</t>
  </si>
  <si>
    <t>Jasala  Village OP Unit  work</t>
  </si>
  <si>
    <t>Barala Kukarherid Village OP Unit work</t>
  </si>
  <si>
    <t>Bhikki maja village PH work</t>
  </si>
  <si>
    <t>BHIKI MAJARA VILLAGE BOUNDARY WALL CIVIL CONSTRUCTION Work</t>
  </si>
  <si>
    <t>KHANPUR BUTRADA Village Boundary Wall Work</t>
  </si>
  <si>
    <t>KHANPUR BUTRADA Village Pump House Construction Work</t>
  </si>
  <si>
    <t xml:space="preserve">Dhanena Village Road Restoration Work </t>
  </si>
  <si>
    <t>Goharpur village Boundary Wall Work</t>
  </si>
  <si>
    <t>BHANERAJAT VILLAGE DG FOUNDATION Work</t>
  </si>
  <si>
    <t>GST Release Note</t>
  </si>
  <si>
    <t>Goharpur Village APPROACH ROAD AND LAND DEVELOPMENT Work</t>
  </si>
  <si>
    <t>12,  14 , 15</t>
  </si>
  <si>
    <t>16 , 17</t>
  </si>
  <si>
    <t>12 , 13</t>
  </si>
  <si>
    <t>7 , 8 , 9</t>
  </si>
  <si>
    <t>1 , 2 , 4 , 6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</si>
</sst>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omic Sans MS"/>
      <family val="4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sz val="14"/>
      <color rgb="FFFF0000"/>
      <name val="Calibri"/>
      <family val="2"/>
      <scheme val="minor"/>
    </font>
    <font>
      <sz val="14"/>
      <color rgb="FF333333"/>
      <name val="Verdana"/>
      <family val="2"/>
    </font>
    <font>
      <sz val="14"/>
      <color rgb="FF333333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4" fillId="3" borderId="2" xfId="1" applyNumberFormat="1" applyFont="1" applyFill="1" applyBorder="1" applyAlignment="1">
      <alignment vertical="center"/>
    </xf>
    <xf numFmtId="164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4" fillId="2" borderId="3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164" fontId="10" fillId="5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11" fillId="0" borderId="3" xfId="0" applyFont="1" applyBorder="1"/>
    <xf numFmtId="164" fontId="5" fillId="0" borderId="3" xfId="0" applyNumberFormat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4" fillId="3" borderId="3" xfId="1" applyNumberFormat="1" applyFont="1" applyFill="1" applyBorder="1" applyAlignment="1">
      <alignment vertical="center"/>
    </xf>
    <xf numFmtId="164" fontId="5" fillId="3" borderId="3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64" fontId="13" fillId="2" borderId="3" xfId="1" applyNumberFormat="1" applyFont="1" applyFill="1" applyBorder="1" applyAlignment="1">
      <alignment vertical="center"/>
    </xf>
    <xf numFmtId="164" fontId="5" fillId="2" borderId="0" xfId="1" applyNumberFormat="1" applyFont="1" applyFill="1" applyAlignment="1">
      <alignment vertical="center"/>
    </xf>
    <xf numFmtId="164" fontId="5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164" fontId="13" fillId="5" borderId="3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10" fillId="5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64" fontId="5" fillId="2" borderId="4" xfId="1" applyNumberFormat="1" applyFont="1" applyFill="1" applyBorder="1" applyAlignment="1">
      <alignment vertical="center" wrapText="1"/>
    </xf>
    <xf numFmtId="164" fontId="5" fillId="3" borderId="2" xfId="1" applyNumberFormat="1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64" fontId="13" fillId="5" borderId="2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vertical="center"/>
    </xf>
    <xf numFmtId="0" fontId="14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43" fontId="15" fillId="2" borderId="5" xfId="1" applyFont="1" applyFill="1" applyBorder="1" applyAlignment="1">
      <alignment horizontal="center" vertical="center"/>
    </xf>
    <xf numFmtId="43" fontId="14" fillId="2" borderId="5" xfId="1" applyFont="1" applyFill="1" applyBorder="1" applyAlignment="1">
      <alignment horizontal="center" vertical="center"/>
    </xf>
    <xf numFmtId="0" fontId="14" fillId="0" borderId="0" xfId="0" applyFont="1"/>
    <xf numFmtId="164" fontId="16" fillId="2" borderId="10" xfId="2" applyFont="1" applyFill="1" applyBorder="1" applyAlignment="1">
      <alignment vertical="center"/>
    </xf>
    <xf numFmtId="164" fontId="16" fillId="2" borderId="1" xfId="2" applyFont="1" applyFill="1" applyBorder="1" applyAlignment="1">
      <alignment vertical="center"/>
    </xf>
    <xf numFmtId="0" fontId="17" fillId="2" borderId="1" xfId="0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166" fontId="5" fillId="2" borderId="0" xfId="0" applyNumberFormat="1" applyFont="1" applyFill="1" applyAlignment="1">
      <alignment vertical="center" wrapText="1"/>
    </xf>
    <xf numFmtId="166" fontId="2" fillId="2" borderId="0" xfId="1" applyNumberFormat="1" applyFont="1" applyFill="1" applyBorder="1" applyAlignment="1">
      <alignment vertical="center" wrapText="1"/>
    </xf>
    <xf numFmtId="166" fontId="8" fillId="2" borderId="1" xfId="0" applyNumberFormat="1" applyFont="1" applyFill="1" applyBorder="1" applyAlignment="1">
      <alignment vertical="center" wrapText="1"/>
    </xf>
    <xf numFmtId="166" fontId="14" fillId="2" borderId="5" xfId="0" applyNumberFormat="1" applyFont="1" applyFill="1" applyBorder="1" applyAlignment="1">
      <alignment horizontal="center" vertical="center"/>
    </xf>
    <xf numFmtId="166" fontId="5" fillId="2" borderId="4" xfId="1" applyNumberFormat="1" applyFont="1" applyFill="1" applyBorder="1" applyAlignment="1">
      <alignment vertical="center" wrapText="1"/>
    </xf>
    <xf numFmtId="166" fontId="5" fillId="3" borderId="2" xfId="1" applyNumberFormat="1" applyFont="1" applyFill="1" applyBorder="1" applyAlignment="1">
      <alignment vertical="center" wrapText="1"/>
    </xf>
    <xf numFmtId="166" fontId="5" fillId="2" borderId="3" xfId="0" applyNumberFormat="1" applyFont="1" applyFill="1" applyBorder="1" applyAlignment="1">
      <alignment horizontal="center" vertical="center" wrapText="1"/>
    </xf>
    <xf numFmtId="166" fontId="5" fillId="3" borderId="3" xfId="0" applyNumberFormat="1" applyFont="1" applyFill="1" applyBorder="1" applyAlignment="1">
      <alignment horizontal="center" vertical="center" wrapText="1"/>
    </xf>
    <xf numFmtId="166" fontId="5" fillId="2" borderId="2" xfId="0" applyNumberFormat="1" applyFont="1" applyFill="1" applyBorder="1" applyAlignment="1">
      <alignment horizontal="center" vertical="center" wrapText="1"/>
    </xf>
    <xf numFmtId="166" fontId="5" fillId="2" borderId="0" xfId="0" applyNumberFormat="1" applyFont="1" applyFill="1" applyAlignment="1">
      <alignment vertical="center"/>
    </xf>
    <xf numFmtId="0" fontId="5" fillId="2" borderId="0" xfId="0" applyNumberFormat="1" applyFon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8" fillId="2" borderId="1" xfId="0" applyNumberFormat="1" applyFont="1" applyFill="1" applyBorder="1" applyAlignment="1">
      <alignment vertical="center"/>
    </xf>
    <xf numFmtId="0" fontId="14" fillId="2" borderId="5" xfId="0" applyNumberFormat="1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vertical="center"/>
    </xf>
    <xf numFmtId="0" fontId="5" fillId="3" borderId="2" xfId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CE6102F6-CC26-4932-8749-85268E92304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81"/>
  <sheetViews>
    <sheetView tabSelected="1" topLeftCell="A6" zoomScale="72" zoomScaleNormal="70" zoomScaleSheetLayoutView="85" workbookViewId="0">
      <selection activeCell="D20" sqref="D20"/>
    </sheetView>
  </sheetViews>
  <sheetFormatPr defaultColWidth="9" defaultRowHeight="18" x14ac:dyDescent="0.3"/>
  <cols>
    <col min="1" max="1" width="8.44140625" style="5" bestFit="1" customWidth="1"/>
    <col min="2" max="2" width="42.109375" style="46" bestFit="1" customWidth="1"/>
    <col min="3" max="3" width="17.6640625" style="65" customWidth="1"/>
    <col min="4" max="4" width="26.88671875" style="75" bestFit="1" customWidth="1"/>
    <col min="5" max="5" width="16.44140625" style="1" customWidth="1"/>
    <col min="6" max="6" width="16.109375" style="1" bestFit="1" customWidth="1"/>
    <col min="7" max="7" width="17.5546875" style="1" bestFit="1" customWidth="1"/>
    <col min="8" max="8" width="16.33203125" style="38" bestFit="1" customWidth="1"/>
    <col min="9" max="9" width="16.109375" style="38" bestFit="1" customWidth="1"/>
    <col min="10" max="10" width="12.44140625" style="1" bestFit="1" customWidth="1"/>
    <col min="11" max="11" width="19" style="1" customWidth="1"/>
    <col min="12" max="14" width="16.33203125" style="1" bestFit="1" customWidth="1"/>
    <col min="15" max="15" width="19" style="1" customWidth="1"/>
    <col min="16" max="16" width="20.5546875" style="1" customWidth="1"/>
    <col min="17" max="17" width="20.44140625" style="1" customWidth="1"/>
    <col min="18" max="18" width="8.44140625" style="4" bestFit="1" customWidth="1"/>
    <col min="19" max="19" width="20" style="1" customWidth="1"/>
    <col min="20" max="20" width="16.109375" style="1" bestFit="1" customWidth="1"/>
    <col min="21" max="21" width="22" style="1" bestFit="1" customWidth="1"/>
    <col min="22" max="22" width="19.44140625" style="1" bestFit="1" customWidth="1"/>
    <col min="23" max="23" width="111.44140625" style="1" customWidth="1"/>
    <col min="24" max="24" width="19.109375" style="1" bestFit="1" customWidth="1"/>
    <col min="25" max="16384" width="9" style="1"/>
  </cols>
  <sheetData>
    <row r="1" spans="1:69" ht="20.399999999999999" thickBot="1" x14ac:dyDescent="0.35">
      <c r="A1" s="60" t="s">
        <v>90</v>
      </c>
      <c r="B1" s="9" t="s">
        <v>29</v>
      </c>
      <c r="E1" s="2"/>
      <c r="F1" s="2"/>
      <c r="G1" s="2"/>
      <c r="H1" s="3"/>
      <c r="I1" s="3"/>
    </row>
    <row r="2" spans="1:69" ht="21.6" thickBot="1" x14ac:dyDescent="0.35">
      <c r="A2" s="60" t="s">
        <v>91</v>
      </c>
      <c r="B2" s="61" t="s">
        <v>92</v>
      </c>
      <c r="C2" s="66"/>
      <c r="D2" s="76"/>
      <c r="G2" s="64"/>
      <c r="H2" s="64"/>
      <c r="I2" s="6"/>
      <c r="J2" s="7"/>
      <c r="K2" s="7"/>
      <c r="L2" s="7"/>
      <c r="M2" s="7"/>
      <c r="N2" s="7"/>
      <c r="O2" s="7"/>
      <c r="P2" s="7"/>
      <c r="Q2" s="7"/>
      <c r="S2" s="7"/>
      <c r="T2" s="7"/>
      <c r="U2" s="7"/>
    </row>
    <row r="3" spans="1:69" ht="21.6" thickBot="1" x14ac:dyDescent="0.35">
      <c r="A3" s="60" t="s">
        <v>93</v>
      </c>
      <c r="B3" s="62" t="s">
        <v>94</v>
      </c>
      <c r="C3" s="66"/>
      <c r="D3" s="76"/>
      <c r="G3" s="54"/>
      <c r="H3" s="54"/>
      <c r="I3" s="6"/>
      <c r="J3" s="7"/>
      <c r="K3" s="7"/>
      <c r="L3" s="7"/>
      <c r="M3" s="7"/>
      <c r="N3" s="7"/>
      <c r="O3" s="7"/>
      <c r="P3" s="7"/>
      <c r="Q3" s="7"/>
      <c r="S3" s="7"/>
      <c r="T3" s="7"/>
      <c r="U3" s="7"/>
    </row>
    <row r="4" spans="1:69" ht="21.6" thickBot="1" x14ac:dyDescent="0.35">
      <c r="A4" s="60" t="s">
        <v>95</v>
      </c>
      <c r="B4" s="63" t="s">
        <v>94</v>
      </c>
      <c r="C4" s="67"/>
      <c r="D4" s="77"/>
      <c r="E4" s="8"/>
      <c r="F4" s="7"/>
      <c r="G4" s="7"/>
      <c r="H4" s="9"/>
      <c r="I4" s="9"/>
      <c r="J4" s="7"/>
      <c r="K4" s="7"/>
      <c r="L4" s="7"/>
      <c r="M4" s="7"/>
      <c r="N4" s="7"/>
      <c r="R4" s="10"/>
      <c r="S4" s="7"/>
      <c r="T4" s="11"/>
      <c r="U4" s="11"/>
      <c r="V4" s="11"/>
      <c r="W4" s="11"/>
      <c r="X4" s="11"/>
    </row>
    <row r="5" spans="1:69" ht="150" customHeight="1" x14ac:dyDescent="0.3">
      <c r="A5" s="55" t="s">
        <v>78</v>
      </c>
      <c r="B5" s="56" t="s">
        <v>79</v>
      </c>
      <c r="C5" s="68" t="s">
        <v>80</v>
      </c>
      <c r="D5" s="78" t="s">
        <v>81</v>
      </c>
      <c r="E5" s="56" t="s">
        <v>82</v>
      </c>
      <c r="F5" s="56" t="s">
        <v>83</v>
      </c>
      <c r="G5" s="57" t="s">
        <v>84</v>
      </c>
      <c r="H5" s="58" t="s">
        <v>85</v>
      </c>
      <c r="I5" s="59" t="s">
        <v>0</v>
      </c>
      <c r="J5" s="56" t="s">
        <v>86</v>
      </c>
      <c r="K5" s="56" t="s">
        <v>87</v>
      </c>
      <c r="L5" s="56" t="s">
        <v>88</v>
      </c>
      <c r="M5" s="56" t="s">
        <v>89</v>
      </c>
      <c r="N5" s="12" t="s">
        <v>45</v>
      </c>
      <c r="O5" s="56" t="s">
        <v>96</v>
      </c>
      <c r="P5" s="12" t="s">
        <v>20</v>
      </c>
      <c r="Q5" s="56" t="s">
        <v>97</v>
      </c>
      <c r="R5" s="13"/>
      <c r="S5" s="12" t="s">
        <v>1</v>
      </c>
      <c r="T5" s="56" t="s">
        <v>98</v>
      </c>
      <c r="U5" s="56" t="s">
        <v>99</v>
      </c>
      <c r="V5" s="56" t="s">
        <v>100</v>
      </c>
      <c r="W5" s="56" t="s">
        <v>2</v>
      </c>
      <c r="X5" s="12" t="s">
        <v>62</v>
      </c>
    </row>
    <row r="6" spans="1:69" ht="18.600000000000001" thickBot="1" x14ac:dyDescent="0.35">
      <c r="A6" s="14"/>
      <c r="B6" s="47"/>
      <c r="C6" s="69"/>
      <c r="D6" s="79"/>
      <c r="E6" s="15"/>
      <c r="F6" s="15"/>
      <c r="G6" s="15"/>
      <c r="H6" s="15"/>
      <c r="I6" s="15"/>
      <c r="J6" s="16">
        <v>0.01</v>
      </c>
      <c r="K6" s="16">
        <v>0.05</v>
      </c>
      <c r="L6" s="16">
        <v>0.1</v>
      </c>
      <c r="M6" s="16">
        <v>0.1</v>
      </c>
      <c r="N6" s="16"/>
      <c r="O6" s="15"/>
      <c r="P6" s="15"/>
      <c r="Q6" s="15"/>
      <c r="R6" s="17"/>
      <c r="S6" s="15"/>
      <c r="T6" s="15"/>
      <c r="U6" s="16">
        <v>0.02</v>
      </c>
      <c r="V6" s="15"/>
      <c r="W6" s="15"/>
      <c r="X6" s="15"/>
    </row>
    <row r="7" spans="1:69" s="22" customFormat="1" x14ac:dyDescent="0.3">
      <c r="A7" s="18">
        <v>59351</v>
      </c>
      <c r="B7" s="48"/>
      <c r="C7" s="70"/>
      <c r="D7" s="80"/>
      <c r="E7" s="19"/>
      <c r="F7" s="19"/>
      <c r="G7" s="19"/>
      <c r="H7" s="19"/>
      <c r="I7" s="19"/>
      <c r="J7" s="20"/>
      <c r="K7" s="20"/>
      <c r="L7" s="20"/>
      <c r="M7" s="20"/>
      <c r="N7" s="20"/>
      <c r="O7" s="19"/>
      <c r="P7" s="19"/>
      <c r="Q7" s="19"/>
      <c r="R7" s="21">
        <v>59351</v>
      </c>
      <c r="S7" s="19"/>
      <c r="T7" s="19"/>
      <c r="U7" s="20"/>
      <c r="V7" s="19"/>
      <c r="W7" s="19"/>
      <c r="X7" s="19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69" ht="36" x14ac:dyDescent="0.3">
      <c r="A8" s="18">
        <v>59351</v>
      </c>
      <c r="B8" s="36" t="s">
        <v>101</v>
      </c>
      <c r="C8" s="71">
        <v>45190</v>
      </c>
      <c r="D8" s="81" t="s">
        <v>118</v>
      </c>
      <c r="E8" s="24">
        <v>240000</v>
      </c>
      <c r="F8" s="24"/>
      <c r="G8" s="24">
        <f>E8-F8</f>
        <v>240000</v>
      </c>
      <c r="H8" s="24">
        <f>G8*18%</f>
        <v>43200</v>
      </c>
      <c r="I8" s="24">
        <f>G8+H8</f>
        <v>283200</v>
      </c>
      <c r="J8" s="24">
        <f>G8*1%</f>
        <v>2400</v>
      </c>
      <c r="K8" s="24">
        <f>G8*5%</f>
        <v>12000</v>
      </c>
      <c r="L8" s="24"/>
      <c r="M8" s="24"/>
      <c r="N8" s="24"/>
      <c r="O8" s="25">
        <f>H8</f>
        <v>43200</v>
      </c>
      <c r="P8" s="24"/>
      <c r="Q8" s="24">
        <f>G8-J8-K8-P8</f>
        <v>225600</v>
      </c>
      <c r="R8" s="26"/>
      <c r="S8" s="24" t="s">
        <v>4</v>
      </c>
      <c r="T8" s="24">
        <v>169200</v>
      </c>
      <c r="U8" s="24">
        <v>0</v>
      </c>
      <c r="V8" s="24">
        <f t="shared" ref="V8:V17" si="0">T8-U8</f>
        <v>169200</v>
      </c>
      <c r="W8" s="27" t="s">
        <v>3</v>
      </c>
      <c r="X8" s="24">
        <f>SUM(Q8:Q25,0)-SUM(V8:V25,0)</f>
        <v>84400</v>
      </c>
    </row>
    <row r="9" spans="1:69" ht="36" x14ac:dyDescent="0.3">
      <c r="A9" s="18">
        <v>59351</v>
      </c>
      <c r="B9" s="36" t="s">
        <v>101</v>
      </c>
      <c r="C9" s="71">
        <v>45205</v>
      </c>
      <c r="D9" s="81" t="s">
        <v>117</v>
      </c>
      <c r="E9" s="24">
        <v>180000</v>
      </c>
      <c r="F9" s="24"/>
      <c r="G9" s="24">
        <f>E9-F9</f>
        <v>180000</v>
      </c>
      <c r="H9" s="24">
        <f>G9*18%</f>
        <v>32400</v>
      </c>
      <c r="I9" s="24">
        <f>G9+H9</f>
        <v>212400</v>
      </c>
      <c r="J9" s="24">
        <f>G9*1%</f>
        <v>1800</v>
      </c>
      <c r="K9" s="24">
        <f>G9*5%</f>
        <v>9000</v>
      </c>
      <c r="L9" s="24"/>
      <c r="M9" s="24"/>
      <c r="N9" s="24"/>
      <c r="O9" s="25">
        <f>H9</f>
        <v>32400</v>
      </c>
      <c r="P9" s="24"/>
      <c r="Q9" s="24">
        <f>G9-J9-K9-P9</f>
        <v>169200</v>
      </c>
      <c r="R9" s="26"/>
      <c r="S9" s="24" t="s">
        <v>8</v>
      </c>
      <c r="T9" s="24">
        <v>126900</v>
      </c>
      <c r="U9" s="24"/>
      <c r="V9" s="24">
        <f t="shared" si="0"/>
        <v>126900</v>
      </c>
      <c r="W9" s="27" t="s">
        <v>7</v>
      </c>
      <c r="X9" s="24"/>
    </row>
    <row r="10" spans="1:69" ht="36" x14ac:dyDescent="0.3">
      <c r="A10" s="18">
        <v>59351</v>
      </c>
      <c r="B10" s="36" t="s">
        <v>101</v>
      </c>
      <c r="C10" s="71">
        <v>45215</v>
      </c>
      <c r="D10" s="81">
        <v>11</v>
      </c>
      <c r="E10" s="24">
        <v>60000</v>
      </c>
      <c r="F10" s="24"/>
      <c r="G10" s="24">
        <f>E10-F10</f>
        <v>60000</v>
      </c>
      <c r="H10" s="24">
        <f>G10*18%</f>
        <v>10800</v>
      </c>
      <c r="I10" s="24">
        <f>G10+H10</f>
        <v>70800</v>
      </c>
      <c r="J10" s="24">
        <f>G10*1%</f>
        <v>600</v>
      </c>
      <c r="K10" s="24">
        <f>G10*5%</f>
        <v>3000</v>
      </c>
      <c r="L10" s="24"/>
      <c r="M10" s="24"/>
      <c r="N10" s="24"/>
      <c r="O10" s="25">
        <f>H10</f>
        <v>10800</v>
      </c>
      <c r="P10" s="24"/>
      <c r="Q10" s="24">
        <f>G10-J10-K10-P10</f>
        <v>56400</v>
      </c>
      <c r="R10" s="26"/>
      <c r="S10" s="24" t="s">
        <v>13</v>
      </c>
      <c r="T10" s="24">
        <v>43200</v>
      </c>
      <c r="U10" s="24"/>
      <c r="V10" s="24">
        <f t="shared" si="0"/>
        <v>43200</v>
      </c>
      <c r="W10" s="27" t="s">
        <v>9</v>
      </c>
      <c r="X10" s="24"/>
    </row>
    <row r="11" spans="1:69" x14ac:dyDescent="0.3">
      <c r="A11" s="18">
        <v>59351</v>
      </c>
      <c r="B11" s="36" t="s">
        <v>112</v>
      </c>
      <c r="C11" s="71"/>
      <c r="D11" s="81" t="s">
        <v>118</v>
      </c>
      <c r="E11" s="24">
        <v>43200</v>
      </c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5">
        <f>E11</f>
        <v>43200</v>
      </c>
      <c r="R11" s="26"/>
      <c r="S11" s="24" t="s">
        <v>14</v>
      </c>
      <c r="T11" s="24">
        <v>32400</v>
      </c>
      <c r="U11" s="24"/>
      <c r="V11" s="24">
        <f t="shared" si="0"/>
        <v>32400</v>
      </c>
      <c r="W11" s="27" t="s">
        <v>10</v>
      </c>
      <c r="X11" s="24"/>
    </row>
    <row r="12" spans="1:69" x14ac:dyDescent="0.3">
      <c r="A12" s="18">
        <v>59351</v>
      </c>
      <c r="B12" s="36" t="s">
        <v>112</v>
      </c>
      <c r="C12" s="71"/>
      <c r="D12" s="81" t="s">
        <v>117</v>
      </c>
      <c r="E12" s="24">
        <v>32400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5">
        <f>E12</f>
        <v>32400</v>
      </c>
      <c r="R12" s="26"/>
      <c r="S12" s="24" t="s">
        <v>15</v>
      </c>
      <c r="T12" s="24">
        <v>42300</v>
      </c>
      <c r="U12" s="24"/>
      <c r="V12" s="24">
        <f t="shared" si="0"/>
        <v>42300</v>
      </c>
      <c r="W12" s="27" t="s">
        <v>11</v>
      </c>
      <c r="X12" s="24"/>
    </row>
    <row r="13" spans="1:69" x14ac:dyDescent="0.3">
      <c r="A13" s="18">
        <v>59351</v>
      </c>
      <c r="B13" s="36" t="s">
        <v>112</v>
      </c>
      <c r="C13" s="71"/>
      <c r="D13" s="81">
        <v>11</v>
      </c>
      <c r="E13" s="24">
        <v>10800</v>
      </c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5">
        <f>E13</f>
        <v>10800</v>
      </c>
      <c r="R13" s="26"/>
      <c r="S13" s="24" t="s">
        <v>16</v>
      </c>
      <c r="T13" s="24">
        <v>10800</v>
      </c>
      <c r="U13" s="24"/>
      <c r="V13" s="24">
        <f t="shared" si="0"/>
        <v>10800</v>
      </c>
      <c r="W13" s="27" t="s">
        <v>12</v>
      </c>
      <c r="X13" s="24"/>
    </row>
    <row r="14" spans="1:69" ht="36" x14ac:dyDescent="0.3">
      <c r="A14" s="18">
        <v>59351</v>
      </c>
      <c r="B14" s="36" t="s">
        <v>101</v>
      </c>
      <c r="C14" s="71">
        <v>45264</v>
      </c>
      <c r="D14" s="81" t="s">
        <v>116</v>
      </c>
      <c r="E14" s="24">
        <v>180000</v>
      </c>
      <c r="F14" s="24"/>
      <c r="G14" s="24">
        <f>E14-F14</f>
        <v>180000</v>
      </c>
      <c r="H14" s="24">
        <f>G14*18%</f>
        <v>32400</v>
      </c>
      <c r="I14" s="24">
        <f>G14+H14</f>
        <v>212400</v>
      </c>
      <c r="J14" s="24">
        <f>G14*1%</f>
        <v>1800</v>
      </c>
      <c r="K14" s="24">
        <f>G14*5%</f>
        <v>9000</v>
      </c>
      <c r="L14" s="24"/>
      <c r="M14" s="24"/>
      <c r="N14" s="24"/>
      <c r="O14" s="25">
        <f>H14</f>
        <v>32400</v>
      </c>
      <c r="P14" s="24"/>
      <c r="Q14" s="24">
        <f>G14-J14-K14-P14</f>
        <v>169200</v>
      </c>
      <c r="R14" s="26"/>
      <c r="S14" s="24" t="s">
        <v>25</v>
      </c>
      <c r="T14" s="24">
        <v>56400</v>
      </c>
      <c r="U14" s="24"/>
      <c r="V14" s="24">
        <f t="shared" si="0"/>
        <v>56400</v>
      </c>
      <c r="W14" s="27" t="s">
        <v>21</v>
      </c>
      <c r="X14" s="24"/>
    </row>
    <row r="15" spans="1:69" ht="36" x14ac:dyDescent="0.3">
      <c r="A15" s="18">
        <v>59351</v>
      </c>
      <c r="B15" s="36" t="s">
        <v>101</v>
      </c>
      <c r="C15" s="71">
        <v>45299</v>
      </c>
      <c r="D15" s="81">
        <v>14</v>
      </c>
      <c r="E15" s="24">
        <v>60000</v>
      </c>
      <c r="F15" s="24"/>
      <c r="G15" s="24">
        <f>E15-F15</f>
        <v>60000</v>
      </c>
      <c r="H15" s="24">
        <f>G15*18%</f>
        <v>10800</v>
      </c>
      <c r="I15" s="24">
        <f>G15+H15</f>
        <v>70800</v>
      </c>
      <c r="J15" s="24">
        <f>G15*1%</f>
        <v>600</v>
      </c>
      <c r="K15" s="24">
        <f>G15*5%</f>
        <v>3000</v>
      </c>
      <c r="L15" s="24"/>
      <c r="M15" s="24"/>
      <c r="N15" s="24"/>
      <c r="O15" s="25">
        <f>H15</f>
        <v>10800</v>
      </c>
      <c r="P15" s="24"/>
      <c r="Q15" s="24">
        <f>G15-J15-K15-P15</f>
        <v>56400</v>
      </c>
      <c r="R15" s="26"/>
      <c r="S15" s="24" t="s">
        <v>26</v>
      </c>
      <c r="T15" s="24">
        <v>42300</v>
      </c>
      <c r="U15" s="24"/>
      <c r="V15" s="24">
        <f t="shared" si="0"/>
        <v>42300</v>
      </c>
      <c r="W15" s="27" t="s">
        <v>22</v>
      </c>
      <c r="X15" s="24"/>
    </row>
    <row r="16" spans="1:69" x14ac:dyDescent="0.3">
      <c r="A16" s="18">
        <v>59351</v>
      </c>
      <c r="B16" s="36" t="s">
        <v>112</v>
      </c>
      <c r="C16" s="71"/>
      <c r="D16" s="81" t="s">
        <v>116</v>
      </c>
      <c r="E16" s="24">
        <f>O14</f>
        <v>32400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5">
        <f>E16</f>
        <v>32400</v>
      </c>
      <c r="R16" s="26"/>
      <c r="S16" s="24" t="s">
        <v>27</v>
      </c>
      <c r="T16" s="24">
        <v>14100</v>
      </c>
      <c r="U16" s="24"/>
      <c r="V16" s="24">
        <f t="shared" si="0"/>
        <v>14100</v>
      </c>
      <c r="W16" s="27" t="s">
        <v>23</v>
      </c>
      <c r="X16" s="24"/>
    </row>
    <row r="17" spans="1:69" x14ac:dyDescent="0.3">
      <c r="A17" s="18">
        <v>59351</v>
      </c>
      <c r="B17" s="36" t="s">
        <v>112</v>
      </c>
      <c r="C17" s="71"/>
      <c r="D17" s="81">
        <v>14</v>
      </c>
      <c r="E17" s="24">
        <f>O15</f>
        <v>10800</v>
      </c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5">
        <f>E17</f>
        <v>10800</v>
      </c>
      <c r="R17" s="26"/>
      <c r="S17" s="24" t="s">
        <v>28</v>
      </c>
      <c r="T17" s="24">
        <v>113883</v>
      </c>
      <c r="U17" s="24"/>
      <c r="V17" s="24">
        <f t="shared" si="0"/>
        <v>113883</v>
      </c>
      <c r="W17" s="27" t="s">
        <v>24</v>
      </c>
      <c r="X17" s="24"/>
    </row>
    <row r="18" spans="1:69" ht="36" x14ac:dyDescent="0.3">
      <c r="A18" s="18">
        <v>59351</v>
      </c>
      <c r="B18" s="36" t="s">
        <v>102</v>
      </c>
      <c r="C18" s="71">
        <v>45437</v>
      </c>
      <c r="D18" s="81">
        <v>1</v>
      </c>
      <c r="E18" s="28">
        <v>120000</v>
      </c>
      <c r="F18" s="24"/>
      <c r="G18" s="24">
        <f>E18-F18</f>
        <v>120000</v>
      </c>
      <c r="H18" s="24">
        <f>G18*18%</f>
        <v>21600</v>
      </c>
      <c r="I18" s="24">
        <f>G18+H18</f>
        <v>141600</v>
      </c>
      <c r="J18" s="24">
        <f>G18*1%</f>
        <v>1200</v>
      </c>
      <c r="K18" s="24">
        <f>G18*5%</f>
        <v>6000</v>
      </c>
      <c r="L18" s="24"/>
      <c r="M18" s="24"/>
      <c r="N18" s="24"/>
      <c r="O18" s="25">
        <f>H18</f>
        <v>21600</v>
      </c>
      <c r="P18" s="24"/>
      <c r="Q18" s="24">
        <f>G18-J18-K18-P18</f>
        <v>112800</v>
      </c>
      <c r="R18" s="26"/>
      <c r="S18" s="24" t="s">
        <v>31</v>
      </c>
      <c r="T18" s="24">
        <v>56400</v>
      </c>
      <c r="U18" s="24"/>
      <c r="V18" s="24">
        <f t="shared" ref="V18" si="1">T18-U18</f>
        <v>56400</v>
      </c>
      <c r="W18" s="27" t="s">
        <v>30</v>
      </c>
      <c r="X18" s="24"/>
    </row>
    <row r="19" spans="1:69" x14ac:dyDescent="0.3">
      <c r="A19" s="18">
        <v>59351</v>
      </c>
      <c r="B19" s="36" t="s">
        <v>6</v>
      </c>
      <c r="C19" s="71">
        <v>45474</v>
      </c>
      <c r="D19" s="81">
        <v>1</v>
      </c>
      <c r="E19" s="24">
        <v>21600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5">
        <f>E19</f>
        <v>21600</v>
      </c>
      <c r="R19" s="26"/>
      <c r="S19" s="24" t="s">
        <v>37</v>
      </c>
      <c r="T19" s="24">
        <v>32400</v>
      </c>
      <c r="U19" s="24"/>
      <c r="V19" s="24">
        <f t="shared" ref="V19" si="2">T19-U19</f>
        <v>32400</v>
      </c>
      <c r="W19" s="29" t="s">
        <v>36</v>
      </c>
      <c r="X19" s="24"/>
    </row>
    <row r="20" spans="1:69" x14ac:dyDescent="0.3">
      <c r="A20" s="18">
        <v>59351</v>
      </c>
      <c r="B20" s="36" t="s">
        <v>103</v>
      </c>
      <c r="C20" s="71">
        <v>45486</v>
      </c>
      <c r="D20" s="81">
        <v>4</v>
      </c>
      <c r="E20" s="24">
        <v>60000</v>
      </c>
      <c r="F20" s="24"/>
      <c r="G20" s="24">
        <f>E20-F20</f>
        <v>60000</v>
      </c>
      <c r="H20" s="24">
        <f>G20*18%</f>
        <v>10800</v>
      </c>
      <c r="I20" s="24">
        <f>G20+H20</f>
        <v>70800</v>
      </c>
      <c r="J20" s="24">
        <f>G20*1%</f>
        <v>600</v>
      </c>
      <c r="K20" s="24">
        <f>G20*5%</f>
        <v>3000</v>
      </c>
      <c r="L20" s="24"/>
      <c r="M20" s="24"/>
      <c r="N20" s="24"/>
      <c r="O20" s="25">
        <f>H20</f>
        <v>10800</v>
      </c>
      <c r="P20" s="24"/>
      <c r="Q20" s="24">
        <f>G20-J20-K20-P20</f>
        <v>56400</v>
      </c>
      <c r="R20" s="26"/>
      <c r="S20" s="24" t="s">
        <v>42</v>
      </c>
      <c r="T20" s="24">
        <v>55317</v>
      </c>
      <c r="U20" s="24"/>
      <c r="V20" s="24">
        <f t="shared" ref="V20" si="3">T20-U20</f>
        <v>55317</v>
      </c>
      <c r="W20" s="29" t="s">
        <v>41</v>
      </c>
      <c r="X20" s="24"/>
    </row>
    <row r="21" spans="1:69" x14ac:dyDescent="0.3">
      <c r="A21" s="18">
        <v>59351</v>
      </c>
      <c r="B21" s="36" t="s">
        <v>104</v>
      </c>
      <c r="C21" s="71">
        <v>45518</v>
      </c>
      <c r="D21" s="81">
        <v>6</v>
      </c>
      <c r="E21" s="28">
        <v>60000</v>
      </c>
      <c r="F21" s="24"/>
      <c r="G21" s="24">
        <f>E21-F21</f>
        <v>60000</v>
      </c>
      <c r="H21" s="24">
        <f>G21*18%</f>
        <v>10800</v>
      </c>
      <c r="I21" s="24">
        <f>G21+H21</f>
        <v>70800</v>
      </c>
      <c r="J21" s="24">
        <f>G21*1%</f>
        <v>600</v>
      </c>
      <c r="K21" s="24">
        <f>G21*5%</f>
        <v>3000</v>
      </c>
      <c r="L21" s="24"/>
      <c r="M21" s="24"/>
      <c r="N21" s="24"/>
      <c r="O21" s="25">
        <f>H21</f>
        <v>10800</v>
      </c>
      <c r="P21" s="24"/>
      <c r="Q21" s="24">
        <f>G21-J21-K21-P21</f>
        <v>56400</v>
      </c>
      <c r="R21" s="26"/>
      <c r="S21" s="24" t="s">
        <v>55</v>
      </c>
      <c r="T21" s="24">
        <v>10800</v>
      </c>
      <c r="U21" s="24"/>
      <c r="V21" s="24">
        <v>10800</v>
      </c>
      <c r="W21" s="29" t="s">
        <v>46</v>
      </c>
      <c r="X21" s="24"/>
    </row>
    <row r="22" spans="1:69" x14ac:dyDescent="0.3">
      <c r="A22" s="18">
        <v>59351</v>
      </c>
      <c r="B22" s="36" t="s">
        <v>112</v>
      </c>
      <c r="C22" s="71">
        <v>45486</v>
      </c>
      <c r="D22" s="81">
        <v>4</v>
      </c>
      <c r="E22" s="24">
        <f>O20</f>
        <v>10800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>
        <f>E22</f>
        <v>10800</v>
      </c>
      <c r="R22" s="26"/>
      <c r="S22" s="24" t="s">
        <v>56</v>
      </c>
      <c r="T22" s="24">
        <v>112800</v>
      </c>
      <c r="U22" s="24"/>
      <c r="V22" s="24">
        <v>112800</v>
      </c>
      <c r="W22" s="30" t="s">
        <v>54</v>
      </c>
      <c r="X22" s="24"/>
    </row>
    <row r="23" spans="1:69" x14ac:dyDescent="0.3">
      <c r="A23" s="18">
        <v>59351</v>
      </c>
      <c r="B23" s="36" t="s">
        <v>112</v>
      </c>
      <c r="C23" s="71"/>
      <c r="D23" s="81">
        <v>6</v>
      </c>
      <c r="E23" s="24">
        <f>O21</f>
        <v>10800</v>
      </c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5">
        <f>E23</f>
        <v>10800</v>
      </c>
      <c r="R23" s="26"/>
      <c r="S23" s="24" t="s">
        <v>69</v>
      </c>
      <c r="T23" s="24"/>
      <c r="U23" s="24"/>
      <c r="V23" s="24">
        <v>21600</v>
      </c>
      <c r="W23" s="29" t="s">
        <v>57</v>
      </c>
      <c r="X23" s="24"/>
    </row>
    <row r="24" spans="1:69" x14ac:dyDescent="0.3">
      <c r="A24" s="18">
        <v>59351</v>
      </c>
      <c r="B24" s="36"/>
      <c r="C24" s="71"/>
      <c r="D24" s="81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6"/>
      <c r="S24" s="24" t="s">
        <v>70</v>
      </c>
      <c r="T24" s="24"/>
      <c r="U24" s="24"/>
      <c r="V24" s="24">
        <v>50000</v>
      </c>
      <c r="W24" s="29" t="s">
        <v>59</v>
      </c>
      <c r="X24" s="24"/>
    </row>
    <row r="25" spans="1:69" x14ac:dyDescent="0.3">
      <c r="A25" s="18">
        <v>59351</v>
      </c>
      <c r="B25" s="36"/>
      <c r="C25" s="71"/>
      <c r="D25" s="81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6"/>
      <c r="S25" s="24"/>
      <c r="T25" s="24"/>
      <c r="U25" s="24"/>
      <c r="V25" s="24"/>
      <c r="W25" s="29"/>
      <c r="X25" s="24"/>
    </row>
    <row r="26" spans="1:69" s="22" customFormat="1" x14ac:dyDescent="0.3">
      <c r="A26" s="31">
        <v>59386</v>
      </c>
      <c r="B26" s="49"/>
      <c r="C26" s="72"/>
      <c r="D26" s="8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3">
        <v>59386</v>
      </c>
      <c r="S26" s="32"/>
      <c r="T26" s="32"/>
      <c r="U26" s="32"/>
      <c r="V26" s="32"/>
      <c r="W26" s="34"/>
      <c r="X26" s="32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</row>
    <row r="27" spans="1:69" x14ac:dyDescent="0.3">
      <c r="A27" s="31">
        <v>59386</v>
      </c>
      <c r="B27" s="36" t="s">
        <v>105</v>
      </c>
      <c r="C27" s="71">
        <v>45184</v>
      </c>
      <c r="D27" s="81">
        <v>5</v>
      </c>
      <c r="E27" s="24">
        <v>185000</v>
      </c>
      <c r="F27" s="24"/>
      <c r="G27" s="24">
        <f>E27-F27</f>
        <v>185000</v>
      </c>
      <c r="H27" s="24">
        <f>G27*18%</f>
        <v>33300</v>
      </c>
      <c r="I27" s="24">
        <f>G27+H27</f>
        <v>218300</v>
      </c>
      <c r="J27" s="24">
        <f>G27*1%</f>
        <v>1850</v>
      </c>
      <c r="K27" s="24">
        <f>G27*5%</f>
        <v>9250</v>
      </c>
      <c r="L27" s="24"/>
      <c r="M27" s="24"/>
      <c r="N27" s="24"/>
      <c r="O27" s="25">
        <f>H27</f>
        <v>33300</v>
      </c>
      <c r="P27" s="24">
        <v>0</v>
      </c>
      <c r="Q27" s="24">
        <f>G27-J27-K27-P27</f>
        <v>173900</v>
      </c>
      <c r="R27" s="26"/>
      <c r="S27" s="24" t="s">
        <v>18</v>
      </c>
      <c r="T27" s="24">
        <v>173900</v>
      </c>
      <c r="U27" s="24"/>
      <c r="V27" s="24">
        <f>T27-U27</f>
        <v>173900</v>
      </c>
      <c r="W27" s="27" t="s">
        <v>5</v>
      </c>
      <c r="X27" s="24">
        <f>SUM(Q27:Q32,0)-SUM(V27:V32,0)</f>
        <v>0.55999999999767169</v>
      </c>
    </row>
    <row r="28" spans="1:69" x14ac:dyDescent="0.3">
      <c r="A28" s="31">
        <v>59386</v>
      </c>
      <c r="B28" s="36" t="s">
        <v>112</v>
      </c>
      <c r="C28" s="71">
        <v>45218</v>
      </c>
      <c r="D28" s="81">
        <v>5</v>
      </c>
      <c r="E28" s="24">
        <v>33300</v>
      </c>
      <c r="F28" s="24"/>
      <c r="G28" s="24">
        <f>E28-F28</f>
        <v>33300</v>
      </c>
      <c r="H28" s="24"/>
      <c r="I28" s="24"/>
      <c r="J28" s="24"/>
      <c r="K28" s="24"/>
      <c r="L28" s="24"/>
      <c r="M28" s="24"/>
      <c r="N28" s="24"/>
      <c r="O28" s="24"/>
      <c r="P28" s="24"/>
      <c r="Q28" s="25">
        <f>E28</f>
        <v>33300</v>
      </c>
      <c r="R28" s="26"/>
      <c r="S28" s="24" t="s">
        <v>19</v>
      </c>
      <c r="T28" s="24">
        <v>33300</v>
      </c>
      <c r="U28" s="24"/>
      <c r="V28" s="24">
        <f>T28-U28</f>
        <v>33300</v>
      </c>
      <c r="W28" s="27" t="s">
        <v>17</v>
      </c>
      <c r="X28" s="24"/>
    </row>
    <row r="29" spans="1:69" x14ac:dyDescent="0.3">
      <c r="A29" s="31">
        <v>59386</v>
      </c>
      <c r="B29" s="36" t="s">
        <v>105</v>
      </c>
      <c r="C29" s="71">
        <v>45323</v>
      </c>
      <c r="D29" s="81">
        <v>17</v>
      </c>
      <c r="E29" s="24">
        <v>157900</v>
      </c>
      <c r="F29" s="24">
        <v>104912</v>
      </c>
      <c r="G29" s="24">
        <f>E29-F29</f>
        <v>52988</v>
      </c>
      <c r="H29" s="24">
        <f>G29*18%</f>
        <v>9537.84</v>
      </c>
      <c r="I29" s="24">
        <f>G29+H29</f>
        <v>62525.84</v>
      </c>
      <c r="J29" s="24">
        <f>G29*1%</f>
        <v>529.88</v>
      </c>
      <c r="K29" s="24">
        <f>G29*5%</f>
        <v>2649.4</v>
      </c>
      <c r="L29" s="24"/>
      <c r="M29" s="24"/>
      <c r="N29" s="24"/>
      <c r="O29" s="25">
        <f>H29</f>
        <v>9537.84</v>
      </c>
      <c r="P29" s="24">
        <v>0</v>
      </c>
      <c r="Q29" s="24">
        <f>G29-J29-K29-P29</f>
        <v>49808.72</v>
      </c>
      <c r="R29" s="26"/>
      <c r="S29" s="24" t="s">
        <v>40</v>
      </c>
      <c r="T29" s="24">
        <v>49808</v>
      </c>
      <c r="U29" s="24"/>
      <c r="V29" s="24">
        <f>T29-U29</f>
        <v>49808</v>
      </c>
      <c r="W29" s="27" t="s">
        <v>39</v>
      </c>
      <c r="X29" s="24"/>
    </row>
    <row r="30" spans="1:69" x14ac:dyDescent="0.3">
      <c r="A30" s="31">
        <v>59386</v>
      </c>
      <c r="B30" s="36" t="s">
        <v>112</v>
      </c>
      <c r="C30" s="71"/>
      <c r="D30" s="81">
        <v>17</v>
      </c>
      <c r="E30" s="24">
        <f>O29</f>
        <v>9537.84</v>
      </c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5">
        <f>E30</f>
        <v>9537.84</v>
      </c>
      <c r="R30" s="26"/>
      <c r="S30" s="24" t="s">
        <v>49</v>
      </c>
      <c r="T30" s="24"/>
      <c r="U30" s="24"/>
      <c r="V30" s="24">
        <v>9538</v>
      </c>
      <c r="W30" s="35" t="s">
        <v>48</v>
      </c>
      <c r="X30" s="24"/>
    </row>
    <row r="31" spans="1:69" x14ac:dyDescent="0.3">
      <c r="A31" s="31">
        <v>59386</v>
      </c>
      <c r="B31" s="36"/>
      <c r="C31" s="71"/>
      <c r="D31" s="81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6"/>
      <c r="S31" s="24"/>
      <c r="T31" s="24"/>
      <c r="U31" s="24"/>
      <c r="V31" s="24"/>
      <c r="W31" s="30"/>
      <c r="X31" s="24"/>
    </row>
    <row r="32" spans="1:69" x14ac:dyDescent="0.3">
      <c r="A32" s="23"/>
      <c r="B32" s="36"/>
      <c r="C32" s="71"/>
      <c r="D32" s="81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6"/>
      <c r="S32" s="24"/>
      <c r="T32" s="24"/>
      <c r="U32" s="24"/>
      <c r="V32" s="24"/>
      <c r="W32" s="30"/>
      <c r="X32" s="24"/>
    </row>
    <row r="33" spans="1:24" x14ac:dyDescent="0.3">
      <c r="A33" s="31">
        <v>61640</v>
      </c>
      <c r="B33" s="49"/>
      <c r="C33" s="72"/>
      <c r="D33" s="8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3">
        <v>61640</v>
      </c>
      <c r="S33" s="32"/>
      <c r="T33" s="32"/>
      <c r="U33" s="32"/>
      <c r="V33" s="32"/>
      <c r="W33" s="34"/>
      <c r="X33" s="32"/>
    </row>
    <row r="34" spans="1:24" ht="36" x14ac:dyDescent="0.3">
      <c r="A34" s="31">
        <v>61640</v>
      </c>
      <c r="B34" s="36" t="s">
        <v>106</v>
      </c>
      <c r="C34" s="71">
        <v>45321</v>
      </c>
      <c r="D34" s="81">
        <v>16</v>
      </c>
      <c r="E34" s="24">
        <v>405760</v>
      </c>
      <c r="F34" s="24"/>
      <c r="G34" s="24">
        <f>E34-F34</f>
        <v>405760</v>
      </c>
      <c r="H34" s="24">
        <f>G34*18%</f>
        <v>73036.800000000003</v>
      </c>
      <c r="I34" s="24">
        <f>G34+H34</f>
        <v>478796.79999999999</v>
      </c>
      <c r="J34" s="24">
        <f>G34*1%</f>
        <v>4057.6</v>
      </c>
      <c r="K34" s="24">
        <f>G34*5%</f>
        <v>20288</v>
      </c>
      <c r="L34" s="24"/>
      <c r="M34" s="24"/>
      <c r="N34" s="24"/>
      <c r="O34" s="25">
        <f>H34</f>
        <v>73036.800000000003</v>
      </c>
      <c r="P34" s="24">
        <v>79415</v>
      </c>
      <c r="Q34" s="24">
        <f>G34-J34-K34-P34</f>
        <v>301999.40000000002</v>
      </c>
      <c r="R34" s="26"/>
      <c r="S34" s="24" t="s">
        <v>33</v>
      </c>
      <c r="T34" s="24">
        <v>100000</v>
      </c>
      <c r="U34" s="24">
        <f>T34*1%</f>
        <v>1000</v>
      </c>
      <c r="V34" s="24">
        <f>T34-U34</f>
        <v>99000</v>
      </c>
      <c r="W34" s="27" t="s">
        <v>32</v>
      </c>
      <c r="X34" s="24">
        <f>SUM(Q34:Q37,0)-SUM(V34:V37,0)</f>
        <v>-65562.799999999988</v>
      </c>
    </row>
    <row r="35" spans="1:24" x14ac:dyDescent="0.3">
      <c r="A35" s="31">
        <v>61640</v>
      </c>
      <c r="B35" s="36" t="s">
        <v>112</v>
      </c>
      <c r="C35" s="71"/>
      <c r="D35" s="81">
        <v>16</v>
      </c>
      <c r="E35" s="24">
        <f>O34</f>
        <v>73036.800000000003</v>
      </c>
      <c r="F35" s="24"/>
      <c r="G35" s="24">
        <f>E35-F35</f>
        <v>73036.800000000003</v>
      </c>
      <c r="H35" s="24">
        <v>0</v>
      </c>
      <c r="I35" s="24">
        <f>G35+H35</f>
        <v>73036.800000000003</v>
      </c>
      <c r="J35" s="24">
        <v>0</v>
      </c>
      <c r="K35" s="24">
        <v>0</v>
      </c>
      <c r="L35" s="24"/>
      <c r="M35" s="24"/>
      <c r="N35" s="24"/>
      <c r="O35" s="24">
        <f>H35</f>
        <v>0</v>
      </c>
      <c r="P35" s="24">
        <v>0</v>
      </c>
      <c r="Q35" s="25">
        <f>E35</f>
        <v>73036.800000000003</v>
      </c>
      <c r="R35" s="26"/>
      <c r="S35" s="24" t="s">
        <v>33</v>
      </c>
      <c r="T35" s="24">
        <v>202999</v>
      </c>
      <c r="U35" s="24">
        <v>0</v>
      </c>
      <c r="V35" s="24">
        <f>T35-U35</f>
        <v>202999</v>
      </c>
      <c r="W35" s="27" t="s">
        <v>38</v>
      </c>
      <c r="X35" s="24"/>
    </row>
    <row r="36" spans="1:24" x14ac:dyDescent="0.3">
      <c r="A36" s="23"/>
      <c r="B36" s="36"/>
      <c r="C36" s="71"/>
      <c r="D36" s="81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6"/>
      <c r="S36" s="24"/>
      <c r="T36" s="24"/>
      <c r="U36" s="24"/>
      <c r="V36" s="24">
        <v>69300</v>
      </c>
      <c r="W36" s="27" t="s">
        <v>44</v>
      </c>
      <c r="X36" s="24"/>
    </row>
    <row r="37" spans="1:24" x14ac:dyDescent="0.3">
      <c r="A37" s="23"/>
      <c r="B37" s="36"/>
      <c r="C37" s="71"/>
      <c r="D37" s="81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6"/>
      <c r="S37" s="24"/>
      <c r="T37" s="24"/>
      <c r="U37" s="24"/>
      <c r="V37" s="24">
        <v>69300</v>
      </c>
      <c r="W37" s="27" t="s">
        <v>73</v>
      </c>
      <c r="X37" s="24"/>
    </row>
    <row r="38" spans="1:24" x14ac:dyDescent="0.3">
      <c r="A38" s="31">
        <v>61641</v>
      </c>
      <c r="B38" s="49"/>
      <c r="C38" s="72"/>
      <c r="D38" s="8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3">
        <v>61641</v>
      </c>
      <c r="S38" s="32"/>
      <c r="T38" s="32"/>
      <c r="U38" s="32"/>
      <c r="V38" s="32"/>
      <c r="W38" s="34"/>
      <c r="X38" s="32"/>
    </row>
    <row r="39" spans="1:24" ht="36" x14ac:dyDescent="0.3">
      <c r="A39" s="31">
        <v>61641</v>
      </c>
      <c r="B39" s="36" t="s">
        <v>107</v>
      </c>
      <c r="C39" s="71">
        <v>45382</v>
      </c>
      <c r="D39" s="81">
        <v>24</v>
      </c>
      <c r="E39" s="24">
        <v>166250</v>
      </c>
      <c r="F39" s="24">
        <v>38150</v>
      </c>
      <c r="G39" s="24">
        <f>E39-F39</f>
        <v>128100</v>
      </c>
      <c r="H39" s="24">
        <f>G39*18%</f>
        <v>23058</v>
      </c>
      <c r="I39" s="24">
        <f>G39+H39</f>
        <v>151158</v>
      </c>
      <c r="J39" s="24">
        <f>G39*1%</f>
        <v>1281</v>
      </c>
      <c r="K39" s="24">
        <f>G39*5%</f>
        <v>6405</v>
      </c>
      <c r="L39" s="24"/>
      <c r="M39" s="24"/>
      <c r="N39" s="24"/>
      <c r="O39" s="25">
        <f>H39</f>
        <v>23058</v>
      </c>
      <c r="P39" s="24">
        <v>0</v>
      </c>
      <c r="Q39" s="24">
        <f>G39-J39-K39-P39</f>
        <v>120414</v>
      </c>
      <c r="R39" s="26"/>
      <c r="S39" s="24" t="s">
        <v>53</v>
      </c>
      <c r="T39" s="24"/>
      <c r="U39" s="24"/>
      <c r="V39" s="24">
        <v>120414</v>
      </c>
      <c r="W39" s="35" t="s">
        <v>52</v>
      </c>
      <c r="X39" s="24">
        <f>SUM(Q39:Q42,0)-SUM(V39:V42,0)</f>
        <v>71262.799999999988</v>
      </c>
    </row>
    <row r="40" spans="1:24" x14ac:dyDescent="0.3">
      <c r="A40" s="31">
        <v>61641</v>
      </c>
      <c r="B40" s="36" t="s">
        <v>112</v>
      </c>
      <c r="C40" s="71"/>
      <c r="D40" s="81">
        <v>24</v>
      </c>
      <c r="E40" s="24">
        <f>O39</f>
        <v>23058</v>
      </c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5">
        <f>E40</f>
        <v>23058</v>
      </c>
      <c r="R40" s="26"/>
      <c r="S40" s="24" t="s">
        <v>68</v>
      </c>
      <c r="T40" s="24"/>
      <c r="U40" s="24"/>
      <c r="V40" s="24">
        <v>175000</v>
      </c>
      <c r="W40" s="27" t="s">
        <v>60</v>
      </c>
      <c r="X40" s="24"/>
    </row>
    <row r="41" spans="1:24" ht="36" x14ac:dyDescent="0.3">
      <c r="A41" s="31">
        <v>61641</v>
      </c>
      <c r="B41" s="36" t="s">
        <v>107</v>
      </c>
      <c r="C41" s="71">
        <v>45483</v>
      </c>
      <c r="D41" s="81">
        <v>3</v>
      </c>
      <c r="E41" s="24">
        <v>214550</v>
      </c>
      <c r="F41" s="24">
        <v>15260</v>
      </c>
      <c r="G41" s="24">
        <f>E41-F41</f>
        <v>199290</v>
      </c>
      <c r="H41" s="24">
        <f>G41*18%</f>
        <v>35872.199999999997</v>
      </c>
      <c r="I41" s="24">
        <f>G41+H41</f>
        <v>235162.2</v>
      </c>
      <c r="J41" s="24">
        <f>G41*1%</f>
        <v>1992.9</v>
      </c>
      <c r="K41" s="24">
        <f>G41*5%</f>
        <v>9964.5</v>
      </c>
      <c r="L41" s="24"/>
      <c r="M41" s="24"/>
      <c r="N41" s="24"/>
      <c r="O41" s="25">
        <f>H41</f>
        <v>35872.199999999997</v>
      </c>
      <c r="P41" s="24">
        <v>0</v>
      </c>
      <c r="Q41" s="24">
        <f>G41-J41-K41-P41</f>
        <v>187332.6</v>
      </c>
      <c r="R41" s="26"/>
      <c r="S41" s="24"/>
      <c r="T41" s="24"/>
      <c r="U41" s="24"/>
      <c r="V41" s="24"/>
      <c r="W41" s="27"/>
      <c r="X41" s="24"/>
    </row>
    <row r="42" spans="1:24" x14ac:dyDescent="0.3">
      <c r="A42" s="31">
        <v>61641</v>
      </c>
      <c r="B42" s="36" t="s">
        <v>112</v>
      </c>
      <c r="C42" s="71"/>
      <c r="D42" s="81">
        <v>3</v>
      </c>
      <c r="E42" s="24">
        <f>O41</f>
        <v>35872.199999999997</v>
      </c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5">
        <f>E42</f>
        <v>35872.199999999997</v>
      </c>
      <c r="R42" s="26"/>
      <c r="S42" s="24"/>
      <c r="T42" s="24"/>
      <c r="U42" s="24"/>
      <c r="V42" s="24"/>
      <c r="W42" s="27"/>
      <c r="X42" s="24"/>
    </row>
    <row r="43" spans="1:24" x14ac:dyDescent="0.3">
      <c r="A43" s="31">
        <v>61642</v>
      </c>
      <c r="B43" s="49"/>
      <c r="C43" s="72"/>
      <c r="D43" s="8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3">
        <v>61642</v>
      </c>
      <c r="S43" s="32"/>
      <c r="T43" s="32"/>
      <c r="U43" s="32"/>
      <c r="V43" s="32"/>
      <c r="W43" s="34"/>
      <c r="X43" s="32"/>
    </row>
    <row r="44" spans="1:24" ht="36" x14ac:dyDescent="0.3">
      <c r="A44" s="31">
        <v>61642</v>
      </c>
      <c r="B44" s="36" t="s">
        <v>108</v>
      </c>
      <c r="C44" s="71"/>
      <c r="D44" s="81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6"/>
      <c r="S44" s="24" t="s">
        <v>35</v>
      </c>
      <c r="T44" s="24">
        <v>100000</v>
      </c>
      <c r="U44" s="24">
        <f>T44*1%</f>
        <v>1000</v>
      </c>
      <c r="V44" s="24">
        <f>T44-U44</f>
        <v>99000</v>
      </c>
      <c r="W44" s="27" t="s">
        <v>34</v>
      </c>
      <c r="X44" s="24">
        <f>SUM(Q44:Q45,0)-SUM(V44:V45,0)</f>
        <v>-99000</v>
      </c>
    </row>
    <row r="45" spans="1:24" x14ac:dyDescent="0.3">
      <c r="A45" s="23"/>
      <c r="B45" s="36"/>
      <c r="C45" s="71"/>
      <c r="D45" s="81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6"/>
      <c r="S45" s="24"/>
      <c r="T45" s="24"/>
      <c r="U45" s="24"/>
      <c r="V45" s="24"/>
      <c r="W45" s="27"/>
      <c r="X45" s="24"/>
    </row>
    <row r="46" spans="1:24" x14ac:dyDescent="0.3">
      <c r="A46" s="31">
        <v>62435</v>
      </c>
      <c r="B46" s="49"/>
      <c r="C46" s="72"/>
      <c r="D46" s="8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3">
        <v>62435</v>
      </c>
      <c r="S46" s="32"/>
      <c r="T46" s="32"/>
      <c r="U46" s="32"/>
      <c r="V46" s="32"/>
      <c r="W46" s="34"/>
      <c r="X46" s="32"/>
    </row>
    <row r="47" spans="1:24" ht="36" x14ac:dyDescent="0.3">
      <c r="A47" s="31">
        <v>62435</v>
      </c>
      <c r="B47" s="36" t="s">
        <v>109</v>
      </c>
      <c r="C47" s="71">
        <v>45345</v>
      </c>
      <c r="D47" s="81">
        <v>20</v>
      </c>
      <c r="E47" s="24">
        <v>433181</v>
      </c>
      <c r="F47" s="24"/>
      <c r="G47" s="24">
        <f>E47-F47</f>
        <v>433181</v>
      </c>
      <c r="H47" s="24">
        <f>G47*18%</f>
        <v>77972.58</v>
      </c>
      <c r="I47" s="24">
        <f>G47+H47</f>
        <v>511153.58</v>
      </c>
      <c r="J47" s="24">
        <f>G47*1%</f>
        <v>4331.8100000000004</v>
      </c>
      <c r="K47" s="24">
        <f>G47*5%</f>
        <v>21659.050000000003</v>
      </c>
      <c r="L47" s="24">
        <f>G47*10%</f>
        <v>43318.100000000006</v>
      </c>
      <c r="M47" s="24">
        <f>G47*10%</f>
        <v>43318.100000000006</v>
      </c>
      <c r="N47" s="24"/>
      <c r="O47" s="25">
        <f>H47</f>
        <v>77972.58</v>
      </c>
      <c r="P47" s="24"/>
      <c r="Q47" s="24">
        <f>G47-J47-K47-P47-L47-M47</f>
        <v>320553.94000000006</v>
      </c>
      <c r="R47" s="26"/>
      <c r="S47" s="24" t="s">
        <v>66</v>
      </c>
      <c r="T47" s="24"/>
      <c r="U47" s="24"/>
      <c r="V47" s="24">
        <v>320554</v>
      </c>
      <c r="W47" s="27" t="s">
        <v>43</v>
      </c>
      <c r="X47" s="24">
        <f>SUM(Q47:Q49,0)-SUM(V47:V49,0)</f>
        <v>-99000.479999999923</v>
      </c>
    </row>
    <row r="48" spans="1:24" x14ac:dyDescent="0.3">
      <c r="A48" s="31">
        <v>62435</v>
      </c>
      <c r="B48" s="36" t="s">
        <v>112</v>
      </c>
      <c r="C48" s="71"/>
      <c r="D48" s="81">
        <v>20</v>
      </c>
      <c r="E48" s="24">
        <f>O47</f>
        <v>77972.58</v>
      </c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5">
        <f>E48</f>
        <v>77972.58</v>
      </c>
      <c r="R48" s="26"/>
      <c r="S48" s="24" t="s">
        <v>51</v>
      </c>
      <c r="T48" s="24"/>
      <c r="U48" s="24"/>
      <c r="V48" s="24">
        <v>77973</v>
      </c>
      <c r="W48" s="35" t="s">
        <v>50</v>
      </c>
      <c r="X48" s="24"/>
    </row>
    <row r="49" spans="1:24" x14ac:dyDescent="0.3">
      <c r="A49" s="23"/>
      <c r="B49" s="36"/>
      <c r="C49" s="71"/>
      <c r="D49" s="81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6"/>
      <c r="S49" s="24" t="s">
        <v>67</v>
      </c>
      <c r="T49" s="24"/>
      <c r="U49" s="24"/>
      <c r="V49" s="24">
        <v>99000</v>
      </c>
      <c r="W49" s="27" t="s">
        <v>63</v>
      </c>
      <c r="X49" s="24"/>
    </row>
    <row r="50" spans="1:24" x14ac:dyDescent="0.3">
      <c r="A50" s="31">
        <v>62990</v>
      </c>
      <c r="B50" s="49"/>
      <c r="C50" s="72"/>
      <c r="D50" s="8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3">
        <f>A50</f>
        <v>62990</v>
      </c>
      <c r="S50" s="32"/>
      <c r="T50" s="32"/>
      <c r="U50" s="32"/>
      <c r="V50" s="32"/>
      <c r="W50" s="34"/>
      <c r="X50" s="32"/>
    </row>
    <row r="51" spans="1:24" x14ac:dyDescent="0.3">
      <c r="A51" s="23">
        <v>3500</v>
      </c>
      <c r="B51" s="36" t="s">
        <v>110</v>
      </c>
      <c r="C51" s="71">
        <v>45371</v>
      </c>
      <c r="D51" s="81">
        <v>21</v>
      </c>
      <c r="E51" s="24">
        <f>105.88*A51*80%</f>
        <v>296464</v>
      </c>
      <c r="F51" s="24">
        <v>38150</v>
      </c>
      <c r="G51" s="24">
        <f>E51-F51</f>
        <v>258314</v>
      </c>
      <c r="H51" s="24">
        <f>G51*18%</f>
        <v>46496.52</v>
      </c>
      <c r="I51" s="24">
        <f>G51+H51</f>
        <v>304810.52</v>
      </c>
      <c r="J51" s="24">
        <f>G51*1%</f>
        <v>2583.14</v>
      </c>
      <c r="K51" s="24">
        <f>G51*5%</f>
        <v>12915.7</v>
      </c>
      <c r="L51" s="24"/>
      <c r="M51" s="24"/>
      <c r="N51" s="24">
        <f>G51*10%</f>
        <v>25831.4</v>
      </c>
      <c r="O51" s="25">
        <f>H51</f>
        <v>46496.52</v>
      </c>
      <c r="P51" s="24"/>
      <c r="Q51" s="24">
        <f>I51-SUM(J51:P51)</f>
        <v>216983.76</v>
      </c>
      <c r="R51" s="26"/>
      <c r="S51" s="24" t="s">
        <v>51</v>
      </c>
      <c r="T51" s="24"/>
      <c r="U51" s="24"/>
      <c r="V51" s="24">
        <v>46497</v>
      </c>
      <c r="W51" s="35" t="s">
        <v>47</v>
      </c>
      <c r="X51" s="24">
        <f>SUM(Q51:Q53,0)-SUM(V51:V53,0)</f>
        <v>-0.71999999997206032</v>
      </c>
    </row>
    <row r="52" spans="1:24" x14ac:dyDescent="0.3">
      <c r="A52" s="23"/>
      <c r="B52" s="36"/>
      <c r="C52" s="71"/>
      <c r="D52" s="81">
        <v>21</v>
      </c>
      <c r="E52" s="24">
        <f>O51</f>
        <v>46496.52</v>
      </c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5">
        <f>E52</f>
        <v>46496.52</v>
      </c>
      <c r="R52" s="26"/>
      <c r="S52" s="24" t="s">
        <v>64</v>
      </c>
      <c r="T52" s="24"/>
      <c r="U52" s="24"/>
      <c r="V52" s="24">
        <v>216984</v>
      </c>
      <c r="W52" s="27" t="s">
        <v>58</v>
      </c>
      <c r="X52" s="24"/>
    </row>
    <row r="53" spans="1:24" x14ac:dyDescent="0.3">
      <c r="A53" s="23"/>
      <c r="B53" s="36"/>
      <c r="C53" s="71"/>
      <c r="D53" s="81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6"/>
      <c r="S53" s="24"/>
      <c r="T53" s="24"/>
      <c r="U53" s="24"/>
      <c r="V53" s="24"/>
      <c r="W53" s="27"/>
      <c r="X53" s="24"/>
    </row>
    <row r="54" spans="1:24" x14ac:dyDescent="0.3">
      <c r="A54" s="31">
        <v>65086</v>
      </c>
      <c r="B54" s="49"/>
      <c r="C54" s="72"/>
      <c r="D54" s="8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3">
        <f>A54</f>
        <v>65086</v>
      </c>
      <c r="S54" s="32"/>
      <c r="T54" s="32"/>
      <c r="U54" s="32"/>
      <c r="V54" s="32"/>
      <c r="W54" s="34"/>
      <c r="X54" s="32"/>
    </row>
    <row r="55" spans="1:24" ht="36" x14ac:dyDescent="0.3">
      <c r="A55" s="31">
        <v>65086</v>
      </c>
      <c r="B55" s="36" t="s">
        <v>113</v>
      </c>
      <c r="C55" s="71">
        <v>45513</v>
      </c>
      <c r="D55" s="81">
        <v>5</v>
      </c>
      <c r="E55" s="24">
        <v>161635</v>
      </c>
      <c r="F55" s="24">
        <v>0</v>
      </c>
      <c r="G55" s="24">
        <f>E55-F55</f>
        <v>161635</v>
      </c>
      <c r="H55" s="24">
        <f>G55*18%</f>
        <v>29094.3</v>
      </c>
      <c r="I55" s="24">
        <f>G55+H55</f>
        <v>190729.3</v>
      </c>
      <c r="J55" s="24">
        <f>G55*1%</f>
        <v>1616.3500000000001</v>
      </c>
      <c r="K55" s="24">
        <f>G55*5%</f>
        <v>8081.75</v>
      </c>
      <c r="L55" s="24"/>
      <c r="M55" s="24"/>
      <c r="N55" s="24">
        <v>0</v>
      </c>
      <c r="O55" s="25">
        <f>H55</f>
        <v>29094.3</v>
      </c>
      <c r="P55" s="24"/>
      <c r="Q55" s="24">
        <f>I55-SUM(J55:P55)</f>
        <v>151936.9</v>
      </c>
      <c r="R55" s="26"/>
      <c r="S55" s="24" t="s">
        <v>65</v>
      </c>
      <c r="T55" s="24"/>
      <c r="U55" s="24"/>
      <c r="V55" s="24">
        <v>198000</v>
      </c>
      <c r="W55" s="24" t="s">
        <v>61</v>
      </c>
      <c r="X55" s="24">
        <f>SUM(Q55:Q67,0)-SUM(V55:V67,0)</f>
        <v>224541.32000000007</v>
      </c>
    </row>
    <row r="56" spans="1:24" ht="36" x14ac:dyDescent="0.3">
      <c r="A56" s="31">
        <v>65086</v>
      </c>
      <c r="B56" s="36" t="s">
        <v>113</v>
      </c>
      <c r="C56" s="71">
        <v>45567</v>
      </c>
      <c r="D56" s="81">
        <v>10</v>
      </c>
      <c r="E56" s="24">
        <v>229059</v>
      </c>
      <c r="F56" s="24">
        <v>0</v>
      </c>
      <c r="G56" s="24">
        <f>E56-F56</f>
        <v>229059</v>
      </c>
      <c r="H56" s="24">
        <f>G56*18%</f>
        <v>41230.619999999995</v>
      </c>
      <c r="I56" s="24">
        <f>G56+H56</f>
        <v>270289.62</v>
      </c>
      <c r="J56" s="24">
        <f>G56*1%</f>
        <v>2290.59</v>
      </c>
      <c r="K56" s="24">
        <f>G56*5%</f>
        <v>11452.95</v>
      </c>
      <c r="L56" s="24"/>
      <c r="M56" s="24"/>
      <c r="N56" s="24">
        <v>0</v>
      </c>
      <c r="O56" s="44">
        <f>H56</f>
        <v>41230.619999999995</v>
      </c>
      <c r="P56" s="24"/>
      <c r="Q56" s="24">
        <f t="shared" ref="Q56:Q57" si="4">I56-SUM(J56:P56)</f>
        <v>215315.46</v>
      </c>
      <c r="R56" s="26"/>
      <c r="S56" s="24"/>
      <c r="T56" s="24"/>
      <c r="U56" s="24"/>
      <c r="V56" s="24">
        <v>99000</v>
      </c>
      <c r="W56" s="24" t="s">
        <v>71</v>
      </c>
      <c r="X56" s="24"/>
    </row>
    <row r="57" spans="1:24" ht="36" x14ac:dyDescent="0.3">
      <c r="A57" s="31">
        <v>65086</v>
      </c>
      <c r="B57" s="36" t="s">
        <v>113</v>
      </c>
      <c r="C57" s="71">
        <v>45567</v>
      </c>
      <c r="D57" s="81">
        <v>8</v>
      </c>
      <c r="E57" s="24">
        <v>67305</v>
      </c>
      <c r="F57" s="24"/>
      <c r="G57" s="24">
        <f>E57-F57</f>
        <v>67305</v>
      </c>
      <c r="H57" s="24">
        <f>G57*18%</f>
        <v>12114.9</v>
      </c>
      <c r="I57" s="24">
        <f>G57+H57</f>
        <v>79419.899999999994</v>
      </c>
      <c r="J57" s="24">
        <f>G57*1%</f>
        <v>673.05000000000007</v>
      </c>
      <c r="K57" s="24">
        <f>G57*5%</f>
        <v>3365.25</v>
      </c>
      <c r="L57" s="24"/>
      <c r="M57" s="24"/>
      <c r="N57" s="24"/>
      <c r="O57" s="42">
        <f>H57</f>
        <v>12114.9</v>
      </c>
      <c r="P57" s="24"/>
      <c r="Q57" s="24">
        <f t="shared" si="4"/>
        <v>63266.7</v>
      </c>
      <c r="R57" s="26"/>
      <c r="S57" s="24"/>
      <c r="T57" s="24"/>
      <c r="U57" s="24"/>
      <c r="V57" s="24">
        <v>123750</v>
      </c>
      <c r="W57" s="24" t="s">
        <v>72</v>
      </c>
      <c r="X57" s="24"/>
    </row>
    <row r="58" spans="1:24" x14ac:dyDescent="0.3">
      <c r="A58" s="31">
        <v>65086</v>
      </c>
      <c r="B58" s="36" t="s">
        <v>112</v>
      </c>
      <c r="C58" s="71"/>
      <c r="D58" s="81">
        <v>5</v>
      </c>
      <c r="E58" s="24">
        <f>O55</f>
        <v>29094.3</v>
      </c>
      <c r="F58" s="24"/>
      <c r="G58" s="24"/>
      <c r="H58" s="24"/>
      <c r="I58" s="24"/>
      <c r="J58" s="24"/>
      <c r="K58" s="24"/>
      <c r="L58" s="24"/>
      <c r="M58" s="24"/>
      <c r="N58" s="24"/>
      <c r="O58" s="37"/>
      <c r="P58" s="24"/>
      <c r="Q58" s="25">
        <f>E58</f>
        <v>29094.3</v>
      </c>
      <c r="R58" s="41"/>
      <c r="S58" s="24"/>
      <c r="T58" s="24"/>
      <c r="U58" s="24"/>
      <c r="V58" s="24">
        <v>148500</v>
      </c>
      <c r="W58" s="24" t="s">
        <v>74</v>
      </c>
      <c r="X58" s="24"/>
    </row>
    <row r="59" spans="1:24" x14ac:dyDescent="0.3">
      <c r="A59" s="31">
        <v>65086</v>
      </c>
      <c r="B59" s="36" t="s">
        <v>112</v>
      </c>
      <c r="C59" s="71"/>
      <c r="D59" s="81">
        <v>8</v>
      </c>
      <c r="E59" s="24">
        <f>O57</f>
        <v>12114.9</v>
      </c>
      <c r="F59" s="24"/>
      <c r="G59" s="24"/>
      <c r="H59" s="24"/>
      <c r="I59" s="24"/>
      <c r="J59" s="24"/>
      <c r="K59" s="24"/>
      <c r="L59" s="24"/>
      <c r="M59" s="24"/>
      <c r="N59" s="24"/>
      <c r="O59" s="37"/>
      <c r="P59" s="43"/>
      <c r="Q59" s="44">
        <f>E59</f>
        <v>12114.9</v>
      </c>
      <c r="R59" s="45"/>
      <c r="S59" s="24"/>
      <c r="T59" s="24"/>
      <c r="U59" s="24"/>
      <c r="V59" s="24">
        <v>200000</v>
      </c>
      <c r="W59" s="24" t="s">
        <v>75</v>
      </c>
      <c r="X59" s="24"/>
    </row>
    <row r="60" spans="1:24" x14ac:dyDescent="0.3">
      <c r="A60" s="31">
        <v>65086</v>
      </c>
      <c r="B60" s="36" t="s">
        <v>112</v>
      </c>
      <c r="C60" s="71"/>
      <c r="D60" s="81">
        <v>10</v>
      </c>
      <c r="E60" s="24">
        <f>O56</f>
        <v>41230.619999999995</v>
      </c>
      <c r="F60" s="24"/>
      <c r="G60" s="24"/>
      <c r="H60" s="24"/>
      <c r="I60" s="24"/>
      <c r="J60" s="24"/>
      <c r="K60" s="24"/>
      <c r="L60" s="24"/>
      <c r="M60" s="24"/>
      <c r="N60" s="24"/>
      <c r="O60" s="37"/>
      <c r="P60" s="43"/>
      <c r="Q60" s="44">
        <f>E60</f>
        <v>41230.619999999995</v>
      </c>
      <c r="R60" s="40"/>
      <c r="S60" s="24"/>
      <c r="T60" s="24"/>
      <c r="U60" s="24"/>
      <c r="V60" s="24">
        <v>200000</v>
      </c>
      <c r="W60" s="24" t="s">
        <v>76</v>
      </c>
      <c r="X60" s="24"/>
    </row>
    <row r="61" spans="1:24" ht="36" x14ac:dyDescent="0.3">
      <c r="A61" s="31">
        <v>65086</v>
      </c>
      <c r="B61" s="36" t="s">
        <v>113</v>
      </c>
      <c r="C61" s="71">
        <v>45685</v>
      </c>
      <c r="D61" s="81">
        <v>12</v>
      </c>
      <c r="E61" s="24">
        <v>119407</v>
      </c>
      <c r="F61" s="24"/>
      <c r="G61" s="24">
        <f>E61-F61</f>
        <v>119407</v>
      </c>
      <c r="H61" s="24">
        <f>G61*18%</f>
        <v>21493.26</v>
      </c>
      <c r="I61" s="24">
        <f>G61+H61</f>
        <v>140900.26</v>
      </c>
      <c r="J61" s="24">
        <f>G61*1%</f>
        <v>1194.07</v>
      </c>
      <c r="K61" s="24">
        <f>G61*5%</f>
        <v>5970.35</v>
      </c>
      <c r="L61" s="24"/>
      <c r="M61" s="24"/>
      <c r="N61" s="24"/>
      <c r="O61" s="42">
        <f>H61</f>
        <v>21493.26</v>
      </c>
      <c r="P61" s="24">
        <v>19257</v>
      </c>
      <c r="Q61" s="24">
        <f t="shared" ref="Q61" si="5">I61-SUM(J61:P61)</f>
        <v>92985.580000000016</v>
      </c>
      <c r="R61" s="40"/>
      <c r="S61" s="24"/>
      <c r="T61" s="24"/>
      <c r="U61" s="24"/>
      <c r="V61" s="24">
        <v>50000</v>
      </c>
      <c r="W61" s="24" t="s">
        <v>77</v>
      </c>
      <c r="X61" s="24"/>
    </row>
    <row r="62" spans="1:24" ht="36" x14ac:dyDescent="0.3">
      <c r="A62" s="31">
        <v>65086</v>
      </c>
      <c r="B62" s="36" t="s">
        <v>113</v>
      </c>
      <c r="C62" s="71">
        <v>45685</v>
      </c>
      <c r="D62" s="81">
        <v>14</v>
      </c>
      <c r="E62" s="24">
        <v>178240</v>
      </c>
      <c r="F62" s="24"/>
      <c r="G62" s="24">
        <f>E62-F62</f>
        <v>178240</v>
      </c>
      <c r="H62" s="24">
        <f>G62*18%</f>
        <v>32083.199999999997</v>
      </c>
      <c r="I62" s="24">
        <f>G62+H62</f>
        <v>210323.20000000001</v>
      </c>
      <c r="J62" s="24">
        <f>G62*1%</f>
        <v>1782.4</v>
      </c>
      <c r="K62" s="24">
        <f>G62*5%</f>
        <v>8912</v>
      </c>
      <c r="L62" s="24"/>
      <c r="M62" s="24"/>
      <c r="N62" s="24"/>
      <c r="O62" s="42">
        <f>H62</f>
        <v>32083.199999999997</v>
      </c>
      <c r="P62" s="24">
        <v>28550</v>
      </c>
      <c r="Q62" s="24">
        <f t="shared" ref="Q62:Q63" si="6">I62-SUM(J62:P62)</f>
        <v>138995.6</v>
      </c>
      <c r="R62" s="40"/>
      <c r="S62" s="24"/>
      <c r="T62" s="24"/>
      <c r="U62" s="24"/>
      <c r="V62" s="24"/>
      <c r="W62" s="24"/>
      <c r="X62" s="24"/>
    </row>
    <row r="63" spans="1:24" ht="36" x14ac:dyDescent="0.3">
      <c r="A63" s="31">
        <v>65086</v>
      </c>
      <c r="B63" s="36" t="s">
        <v>113</v>
      </c>
      <c r="C63" s="71">
        <v>45685</v>
      </c>
      <c r="D63" s="81">
        <v>15</v>
      </c>
      <c r="E63" s="24">
        <v>144363</v>
      </c>
      <c r="F63" s="24"/>
      <c r="G63" s="24">
        <f>E63-F63</f>
        <v>144363</v>
      </c>
      <c r="H63" s="24">
        <f>G63*18%</f>
        <v>25985.34</v>
      </c>
      <c r="I63" s="24">
        <f>G63+H63</f>
        <v>170348.34</v>
      </c>
      <c r="J63" s="24">
        <f>G63*1%</f>
        <v>1443.63</v>
      </c>
      <c r="K63" s="24">
        <f>G63*5%</f>
        <v>7218.1500000000005</v>
      </c>
      <c r="L63" s="24"/>
      <c r="M63" s="24"/>
      <c r="N63" s="24"/>
      <c r="O63" s="42">
        <f>H63</f>
        <v>25985.34</v>
      </c>
      <c r="P63" s="24">
        <v>4830</v>
      </c>
      <c r="Q63" s="24">
        <f t="shared" si="6"/>
        <v>130871.22</v>
      </c>
      <c r="R63" s="40"/>
      <c r="S63" s="24"/>
      <c r="T63" s="24"/>
      <c r="U63" s="24"/>
      <c r="V63" s="24"/>
      <c r="W63" s="24"/>
      <c r="X63" s="24"/>
    </row>
    <row r="64" spans="1:24" ht="36" x14ac:dyDescent="0.3">
      <c r="A64" s="31">
        <v>65086</v>
      </c>
      <c r="B64" s="36" t="s">
        <v>113</v>
      </c>
      <c r="C64" s="71">
        <v>45689</v>
      </c>
      <c r="D64" s="81">
        <v>16</v>
      </c>
      <c r="E64" s="24">
        <v>129859</v>
      </c>
      <c r="F64" s="24"/>
      <c r="G64" s="24">
        <f>E64-F64</f>
        <v>129859</v>
      </c>
      <c r="H64" s="24">
        <f>G64*18%</f>
        <v>23374.62</v>
      </c>
      <c r="I64" s="24">
        <f>G64+H64</f>
        <v>153233.62</v>
      </c>
      <c r="J64" s="24">
        <f>G64*1%</f>
        <v>1298.5899999999999</v>
      </c>
      <c r="K64" s="24">
        <f>G64*5%</f>
        <v>6492.9500000000007</v>
      </c>
      <c r="L64" s="24"/>
      <c r="M64" s="24"/>
      <c r="N64" s="24"/>
      <c r="O64" s="42">
        <f>H64</f>
        <v>23374.62</v>
      </c>
      <c r="P64" s="24">
        <v>0</v>
      </c>
      <c r="Q64" s="24">
        <f t="shared" ref="Q64:Q65" si="7">I64-SUM(J64:P64)</f>
        <v>122067.45999999999</v>
      </c>
      <c r="R64" s="40"/>
      <c r="S64" s="24"/>
      <c r="T64" s="24"/>
      <c r="U64" s="24"/>
      <c r="V64" s="24"/>
      <c r="W64" s="24"/>
      <c r="X64" s="24"/>
    </row>
    <row r="65" spans="1:24" ht="36" x14ac:dyDescent="0.3">
      <c r="A65" s="31">
        <v>65086</v>
      </c>
      <c r="B65" s="36" t="s">
        <v>113</v>
      </c>
      <c r="C65" s="71">
        <v>45685</v>
      </c>
      <c r="D65" s="81">
        <v>17</v>
      </c>
      <c r="E65" s="24">
        <v>164620</v>
      </c>
      <c r="F65" s="24">
        <v>18052</v>
      </c>
      <c r="G65" s="24">
        <f>E65-F65</f>
        <v>146568</v>
      </c>
      <c r="H65" s="24">
        <f>G65*18%</f>
        <v>26382.239999999998</v>
      </c>
      <c r="I65" s="24">
        <f>G65+H65</f>
        <v>172950.24</v>
      </c>
      <c r="J65" s="24">
        <f>G65*1%</f>
        <v>1465.68</v>
      </c>
      <c r="K65" s="24">
        <f>G65*5%</f>
        <v>7328.4000000000005</v>
      </c>
      <c r="L65" s="24"/>
      <c r="M65" s="24"/>
      <c r="N65" s="24"/>
      <c r="O65" s="42">
        <f>H65</f>
        <v>26382.239999999998</v>
      </c>
      <c r="P65" s="24">
        <v>21180</v>
      </c>
      <c r="Q65" s="24">
        <f t="shared" si="7"/>
        <v>116593.91999999998</v>
      </c>
      <c r="R65" s="40"/>
      <c r="S65" s="24"/>
      <c r="T65" s="24"/>
      <c r="U65" s="24"/>
      <c r="V65" s="24"/>
      <c r="W65" s="24"/>
      <c r="X65" s="24"/>
    </row>
    <row r="66" spans="1:24" x14ac:dyDescent="0.3">
      <c r="A66" s="31">
        <v>65086</v>
      </c>
      <c r="B66" s="36" t="s">
        <v>112</v>
      </c>
      <c r="C66" s="73"/>
      <c r="D66" s="83" t="s">
        <v>114</v>
      </c>
      <c r="E66" s="39">
        <f>O61+O62+O63</f>
        <v>79561.799999999988</v>
      </c>
      <c r="F66" s="39"/>
      <c r="G66" s="39"/>
      <c r="H66" s="39"/>
      <c r="I66" s="39"/>
      <c r="J66" s="39"/>
      <c r="K66" s="39"/>
      <c r="L66" s="39"/>
      <c r="M66" s="39"/>
      <c r="N66" s="39"/>
      <c r="O66" s="51"/>
      <c r="P66" s="39"/>
      <c r="Q66" s="39">
        <f>E66</f>
        <v>79561.799999999988</v>
      </c>
      <c r="R66" s="40"/>
      <c r="S66" s="24"/>
      <c r="T66" s="24"/>
      <c r="U66" s="24"/>
      <c r="V66" s="24"/>
      <c r="W66" s="24"/>
      <c r="X66" s="24"/>
    </row>
    <row r="67" spans="1:24" x14ac:dyDescent="0.3">
      <c r="A67" s="31">
        <v>65086</v>
      </c>
      <c r="B67" s="36" t="s">
        <v>112</v>
      </c>
      <c r="C67" s="73"/>
      <c r="D67" s="83" t="s">
        <v>115</v>
      </c>
      <c r="E67" s="39">
        <f>O65+O64</f>
        <v>49756.86</v>
      </c>
      <c r="F67" s="39"/>
      <c r="G67" s="39"/>
      <c r="H67" s="39"/>
      <c r="I67" s="39"/>
      <c r="J67" s="39"/>
      <c r="K67" s="39"/>
      <c r="L67" s="39"/>
      <c r="M67" s="39"/>
      <c r="N67" s="39"/>
      <c r="O67" s="51"/>
      <c r="P67" s="39"/>
      <c r="Q67" s="39">
        <f>E67</f>
        <v>49756.86</v>
      </c>
      <c r="R67" s="40"/>
      <c r="S67" s="24"/>
      <c r="T67" s="24"/>
      <c r="U67" s="24"/>
      <c r="V67" s="24"/>
      <c r="W67" s="24"/>
      <c r="X67" s="24"/>
    </row>
    <row r="68" spans="1:24" x14ac:dyDescent="0.3">
      <c r="A68" s="31">
        <v>67055</v>
      </c>
      <c r="B68" s="49"/>
      <c r="C68" s="72"/>
      <c r="D68" s="8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3">
        <f>A68</f>
        <v>67055</v>
      </c>
      <c r="S68" s="32"/>
      <c r="T68" s="32"/>
      <c r="U68" s="32"/>
      <c r="V68" s="32"/>
      <c r="W68" s="34"/>
      <c r="X68" s="32"/>
    </row>
    <row r="69" spans="1:24" ht="36" x14ac:dyDescent="0.3">
      <c r="A69" s="31">
        <v>67055</v>
      </c>
      <c r="B69" s="36" t="s">
        <v>111</v>
      </c>
      <c r="C69" s="71">
        <v>45635</v>
      </c>
      <c r="D69" s="81">
        <v>11</v>
      </c>
      <c r="E69" s="24">
        <v>40000</v>
      </c>
      <c r="F69" s="24">
        <v>0</v>
      </c>
      <c r="G69" s="24">
        <f>E69-F69</f>
        <v>40000</v>
      </c>
      <c r="H69" s="24">
        <f>G69*18%</f>
        <v>7200</v>
      </c>
      <c r="I69" s="24">
        <f>G69+H69</f>
        <v>47200</v>
      </c>
      <c r="J69" s="24">
        <f>G69*1%</f>
        <v>400</v>
      </c>
      <c r="K69" s="24">
        <f>G69*5%</f>
        <v>2000</v>
      </c>
      <c r="L69" s="24"/>
      <c r="M69" s="24"/>
      <c r="N69" s="24">
        <v>0</v>
      </c>
      <c r="O69" s="25">
        <f>H69</f>
        <v>7200</v>
      </c>
      <c r="P69" s="24"/>
      <c r="Q69" s="24">
        <f>I69-SUM(J69:P69)</f>
        <v>37600</v>
      </c>
      <c r="R69" s="26"/>
      <c r="S69" s="24"/>
      <c r="T69" s="24"/>
      <c r="U69" s="24"/>
      <c r="V69" s="24"/>
      <c r="W69" s="35"/>
      <c r="X69" s="24">
        <f>SUM(Q69:Q71,0)-SUM(V69:V71,0)</f>
        <v>44800</v>
      </c>
    </row>
    <row r="70" spans="1:24" x14ac:dyDescent="0.3">
      <c r="A70" s="31">
        <v>67055</v>
      </c>
      <c r="B70" s="36"/>
      <c r="C70" s="71"/>
      <c r="D70" s="81">
        <v>11</v>
      </c>
      <c r="E70" s="24">
        <f>O69</f>
        <v>7200</v>
      </c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5">
        <f>E70</f>
        <v>7200</v>
      </c>
      <c r="R70" s="26"/>
      <c r="S70" s="24"/>
      <c r="T70" s="24"/>
      <c r="U70" s="24"/>
      <c r="V70" s="24"/>
      <c r="W70" s="27"/>
      <c r="X70" s="24"/>
    </row>
    <row r="71" spans="1:24" x14ac:dyDescent="0.3">
      <c r="A71" s="31">
        <v>67055</v>
      </c>
      <c r="B71" s="50"/>
      <c r="C71" s="73"/>
      <c r="D71" s="83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51"/>
      <c r="P71" s="39"/>
      <c r="Q71" s="39"/>
      <c r="R71" s="40"/>
      <c r="S71" s="24"/>
      <c r="T71" s="24"/>
      <c r="U71" s="24"/>
      <c r="V71" s="24"/>
      <c r="W71" s="24"/>
      <c r="X71" s="24"/>
    </row>
    <row r="72" spans="1:24" x14ac:dyDescent="0.3">
      <c r="A72" s="1"/>
      <c r="B72" s="1"/>
      <c r="C72" s="74"/>
      <c r="H72" s="1"/>
      <c r="I72" s="1"/>
      <c r="R72" s="1"/>
    </row>
    <row r="73" spans="1:24" ht="36" customHeight="1" x14ac:dyDescent="0.3">
      <c r="A73" s="1"/>
      <c r="B73" s="1"/>
      <c r="C73" s="74"/>
      <c r="H73" s="1"/>
      <c r="I73" s="1"/>
      <c r="R73" s="1"/>
    </row>
    <row r="76" spans="1:24" x14ac:dyDescent="0.3">
      <c r="H76" s="1"/>
      <c r="I76" s="1"/>
      <c r="M76" s="4"/>
      <c r="R76" s="1"/>
    </row>
    <row r="77" spans="1:24" x14ac:dyDescent="0.3">
      <c r="H77" s="1"/>
      <c r="I77" s="1"/>
      <c r="M77" s="4"/>
      <c r="R77" s="1"/>
    </row>
    <row r="78" spans="1:24" x14ac:dyDescent="0.3">
      <c r="H78" s="1"/>
      <c r="I78" s="1"/>
      <c r="M78" s="4"/>
      <c r="R78" s="1"/>
    </row>
    <row r="79" spans="1:24" x14ac:dyDescent="0.3">
      <c r="H79" s="1"/>
      <c r="I79" s="1"/>
      <c r="M79" s="4"/>
      <c r="R79" s="1"/>
    </row>
    <row r="80" spans="1:24" x14ac:dyDescent="0.3">
      <c r="H80" s="52"/>
      <c r="I80" s="1"/>
      <c r="M80" s="4"/>
      <c r="R80" s="1"/>
    </row>
    <row r="81" spans="8:18" x14ac:dyDescent="0.3">
      <c r="H81" s="53"/>
      <c r="I81" s="1"/>
      <c r="M81" s="4"/>
      <c r="R81" s="1"/>
    </row>
  </sheetData>
  <mergeCells count="1">
    <mergeCell ref="G2:H2"/>
  </mergeCells>
  <phoneticPr fontId="3" type="noConversion"/>
  <pageMargins left="0.42" right="0.70866141732283472" top="0.97" bottom="0.24" header="0.31496062992125984" footer="0.31496062992125984"/>
  <pageSetup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2024-10-14T12:27:11Z</cp:lastPrinted>
  <dcterms:created xsi:type="dcterms:W3CDTF">2022-06-10T14:11:52Z</dcterms:created>
  <dcterms:modified xsi:type="dcterms:W3CDTF">2025-06-03T11:56:17Z</dcterms:modified>
</cp:coreProperties>
</file>