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wapnil Error Files\Swapnil Error Files\Bhaskar Engineering Works - Multiplt GST numbers\"/>
    </mc:Choice>
  </mc:AlternateContent>
  <xr:revisionPtr revIDLastSave="0" documentId="13_ncr:1_{D3FD97FB-7A8E-4BAC-8A69-1915D86FA7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G24" i="1"/>
  <c r="G23" i="1"/>
  <c r="J23" i="1" s="1"/>
  <c r="G22" i="1"/>
  <c r="K22" i="1" s="1"/>
  <c r="Q14" i="1"/>
  <c r="Q7" i="1"/>
  <c r="K26" i="1" l="1"/>
  <c r="H26" i="1"/>
  <c r="N26" i="1" s="1"/>
  <c r="J26" i="1"/>
  <c r="J24" i="1"/>
  <c r="K24" i="1"/>
  <c r="H24" i="1"/>
  <c r="N24" i="1" s="1"/>
  <c r="K23" i="1"/>
  <c r="H23" i="1"/>
  <c r="N23" i="1" s="1"/>
  <c r="E28" i="1" s="1"/>
  <c r="P28" i="1" s="1"/>
  <c r="J22" i="1"/>
  <c r="H22" i="1"/>
  <c r="G11" i="1"/>
  <c r="I11" i="1" s="1"/>
  <c r="E27" i="1" l="1"/>
  <c r="P27" i="1"/>
  <c r="I26" i="1"/>
  <c r="P26" i="1" s="1"/>
  <c r="I24" i="1"/>
  <c r="P24" i="1" s="1"/>
  <c r="I23" i="1"/>
  <c r="P23" i="1" s="1"/>
  <c r="N22" i="1"/>
  <c r="I22" i="1"/>
  <c r="J11" i="1"/>
  <c r="P11" i="1" s="1"/>
  <c r="G8" i="1"/>
  <c r="E25" i="1" l="1"/>
  <c r="P25" i="1" s="1"/>
  <c r="P22" i="1"/>
  <c r="H8" i="1"/>
  <c r="I8" i="1" s="1"/>
  <c r="K8" i="1"/>
  <c r="J8" i="1"/>
  <c r="N8" i="1" l="1"/>
  <c r="E9" i="1" l="1"/>
  <c r="P9" i="1" s="1"/>
  <c r="P8" i="1"/>
</calcChain>
</file>

<file path=xl/sharedStrings.xml><?xml version="1.0" encoding="utf-8"?>
<sst xmlns="http://schemas.openxmlformats.org/spreadsheetml/2006/main" count="64" uniqueCount="49">
  <si>
    <t>Amount</t>
  </si>
  <si>
    <t>UTR</t>
  </si>
  <si>
    <t>Hold the Amount because the Qty. is more then the DPR</t>
  </si>
  <si>
    <t>03-03-2023 NEFT/AXISP00368176787/RIUP22/2416/BHASKAR ENGINEE 181628.00</t>
  </si>
  <si>
    <t>21-06-2024 NEFT/AXISP00511014632/RIUP24/0717/BHASKAR ENGINEERIN  63216.00</t>
  </si>
  <si>
    <t>28-02-2023 NEFT/AXISP00366235148/RIUP22/2368/BHASKAR ENGINEE 148500.00</t>
  </si>
  <si>
    <t>11-01-2023 NEFT/AXISP00354136357/RIUP22/1839/BHASKAR ENGINEE 521532.00</t>
  </si>
  <si>
    <t>03-03-2023 NEFT/AXISP00366188517/RIUP22/2227/BHASKAR ENGINEE 43461.00</t>
  </si>
  <si>
    <t>25-05-2023 NEFT/AXISP00392563368/RIUP23/388/BHASKAR ENGINEER 173844.00</t>
  </si>
  <si>
    <t>31-07-2023 NEFT/AXISP0054856356/RIUP23/1290/BHASKAR ENGINEER 86922.00</t>
  </si>
  <si>
    <t>28-08-2023 NEFT/AXISP00418773001/RIUP23/1735/BHASKAR ENGINEERIN/PUNB0688000 43461.00</t>
  </si>
  <si>
    <t>02-11-2023 NEFT/AXISP00439799500/RIUP23/2887/BHASKAR ENGINEERIN/PUNB0688000 86922.00</t>
  </si>
  <si>
    <t>05-02-2024 NEFT/AXISP00468222694/RIUP23/4443/BHASKAR ENGINEERIN/PUNB0688000 247596.00</t>
  </si>
  <si>
    <t>05-07-2024 NEFT/AXISP00515811469/RIUP24/0536/BHASKAR ENGINEERIN/PUNB0688000 189648.00</t>
  </si>
  <si>
    <t>05-07-2024 NEFT/AXISP00515811470/RIUP24/0910/BHASKAR ENGINEERIN/PUNB0688000 165064.00</t>
  </si>
  <si>
    <t>14-11-2024 NEFT/AXISP00569818229/RIUP24/1822/BHASKAR ENGINEERIN/PUNB0688000 79020.00</t>
  </si>
  <si>
    <t>19-12-2024 NEFT/AXISP00586371462/RIUP24/1401/BHASKAR ENGINEERIN/PUNB0688000 100000.00</t>
  </si>
  <si>
    <t>13-03-2025 NEFT/AXISP00633039290/RIUP24/3425/BHASKAR ENGINEERIN/PUNB0688000 23798.00</t>
  </si>
  <si>
    <t>07-03-2024 NEFT/AXISP00478081315/RIUP23/5034/BHASKAR ENGINEERIN/PUNB0688000 82,532.00</t>
  </si>
  <si>
    <t>28-03-2025 NEFT/AXISP00641455073/RIUP24/3497/BHASKAR ENGINEERIN/PUNB0688000 23706.00</t>
  </si>
  <si>
    <t>Subcontractor:</t>
  </si>
  <si>
    <t>State:</t>
  </si>
  <si>
    <t>Uttar Pradesh</t>
  </si>
  <si>
    <t>District:</t>
  </si>
  <si>
    <t>Muzaffarnagar</t>
  </si>
  <si>
    <t>Block:</t>
  </si>
  <si>
    <t>Bhaskar Engineering Works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</si>
  <si>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</si>
  <si>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</si>
  <si>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</si>
  <si>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</si>
  <si>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</si>
  <si>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</si>
  <si>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</si>
  <si>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</si>
  <si>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</si>
  <si>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Final_Amount</t>
  </si>
  <si>
    <t>Total_Amount</t>
  </si>
  <si>
    <t>GST Release Note</t>
  </si>
  <si>
    <t>Taharpur Village OP Unit Work</t>
  </si>
  <si>
    <t>TDS_Amount</t>
  </si>
  <si>
    <t>SD_Amount</t>
  </si>
  <si>
    <t>On_Commission</t>
  </si>
  <si>
    <t>Hydro_Testing</t>
  </si>
  <si>
    <t>14 &amp; 21</t>
  </si>
  <si>
    <t>1 &amp; 12</t>
  </si>
  <si>
    <t>1 &amp; 12&amp; 13 &amp; 25 &amp; 26 &amp; 27&amp; 28 &amp; 32</t>
  </si>
  <si>
    <t>30 &amp; 35 &amp; 36</t>
  </si>
  <si>
    <t>Taharpur Village Tubewell Development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</si>
</sst>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43" fontId="5" fillId="2" borderId="1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6" fillId="3" borderId="8" xfId="0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3" fillId="4" borderId="1" xfId="1" applyNumberFormat="1" applyFont="1" applyFill="1" applyBorder="1" applyAlignment="1">
      <alignment vertical="center"/>
    </xf>
    <xf numFmtId="43" fontId="3" fillId="4" borderId="6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43" fontId="3" fillId="4" borderId="8" xfId="1" applyNumberFormat="1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5" fillId="5" borderId="3" xfId="0" applyFont="1" applyFill="1" applyBorder="1" applyAlignment="1">
      <alignment horizontal="center" vertical="center" wrapText="1"/>
    </xf>
    <xf numFmtId="16" fontId="3" fillId="2" borderId="1" xfId="0" quotePrefix="1" applyNumberFormat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14" fontId="3" fillId="2" borderId="1" xfId="2" applyNumberFormat="1" applyFont="1" applyFill="1" applyBorder="1" applyAlignment="1">
      <alignment vertical="center"/>
    </xf>
    <xf numFmtId="43" fontId="3" fillId="2" borderId="14" xfId="2" applyFont="1" applyFill="1" applyBorder="1" applyAlignment="1">
      <alignment vertical="center"/>
    </xf>
    <xf numFmtId="43" fontId="3" fillId="4" borderId="1" xfId="2" applyFont="1" applyFill="1" applyBorder="1" applyAlignment="1">
      <alignment vertical="center"/>
    </xf>
    <xf numFmtId="43" fontId="3" fillId="4" borderId="6" xfId="2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43" fontId="3" fillId="4" borderId="14" xfId="2" applyFont="1" applyFill="1" applyBorder="1" applyAlignment="1">
      <alignment vertical="center"/>
    </xf>
    <xf numFmtId="43" fontId="3" fillId="4" borderId="15" xfId="2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/>
    </xf>
    <xf numFmtId="14" fontId="3" fillId="2" borderId="14" xfId="2" applyNumberFormat="1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wrapText="1"/>
    </xf>
    <xf numFmtId="43" fontId="3" fillId="2" borderId="14" xfId="2" applyFont="1" applyFill="1" applyBorder="1" applyAlignment="1">
      <alignment vertical="center" wrapText="1"/>
    </xf>
    <xf numFmtId="43" fontId="7" fillId="6" borderId="1" xfId="2" applyFont="1" applyFill="1" applyBorder="1" applyAlignment="1">
      <alignment vertical="center"/>
    </xf>
    <xf numFmtId="43" fontId="7" fillId="6" borderId="14" xfId="2" applyFont="1" applyFill="1" applyBorder="1" applyAlignment="1">
      <alignment vertical="center"/>
    </xf>
    <xf numFmtId="43" fontId="7" fillId="6" borderId="15" xfId="2" applyFont="1" applyFill="1" applyBorder="1" applyAlignment="1">
      <alignment vertical="center"/>
    </xf>
    <xf numFmtId="43" fontId="7" fillId="6" borderId="1" xfId="1" applyNumberFormat="1" applyFont="1" applyFill="1" applyBorder="1" applyAlignment="1">
      <alignment vertical="center"/>
    </xf>
    <xf numFmtId="43" fontId="7" fillId="6" borderId="6" xfId="1" applyNumberFormat="1" applyFont="1" applyFill="1" applyBorder="1" applyAlignment="1">
      <alignment vertical="center"/>
    </xf>
    <xf numFmtId="43" fontId="8" fillId="0" borderId="1" xfId="2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7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43" fontId="9" fillId="2" borderId="17" xfId="2" applyFont="1" applyFill="1" applyBorder="1" applyAlignment="1">
      <alignment horizontal="center" vertical="center"/>
    </xf>
    <xf numFmtId="43" fontId="6" fillId="2" borderId="17" xfId="2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 wrapText="1"/>
    </xf>
    <xf numFmtId="0" fontId="3" fillId="2" borderId="1" xfId="2" applyNumberFormat="1" applyFont="1" applyFill="1" applyBorder="1" applyAlignment="1">
      <alignment vertical="center"/>
    </xf>
    <xf numFmtId="0" fontId="3" fillId="2" borderId="14" xfId="2" applyNumberFormat="1" applyFont="1" applyFill="1" applyBorder="1" applyAlignment="1">
      <alignment vertical="center"/>
    </xf>
  </cellXfs>
  <cellStyles count="4">
    <cellStyle name="Comma" xfId="1" builtinId="3"/>
    <cellStyle name="Comma 2" xfId="2" xr:uid="{00000000-0005-0000-0000-000001000000}"/>
    <cellStyle name="Comma 3" xfId="3" xr:uid="{24771CDE-3A80-466C-AC98-9264E34FCD7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"/>
  <sheetViews>
    <sheetView tabSelected="1" topLeftCell="A7" zoomScale="115" zoomScaleNormal="115" workbookViewId="0">
      <selection activeCell="D25" sqref="D25"/>
    </sheetView>
  </sheetViews>
  <sheetFormatPr defaultColWidth="9" defaultRowHeight="15" x14ac:dyDescent="0.25"/>
  <cols>
    <col min="1" max="1" width="9" style="6"/>
    <col min="2" max="2" width="30" style="6" customWidth="1"/>
    <col min="3" max="3" width="13.42578125" style="6" bestFit="1" customWidth="1"/>
    <col min="4" max="4" width="14.140625" style="6" customWidth="1"/>
    <col min="5" max="5" width="13.28515625" style="6" bestFit="1" customWidth="1"/>
    <col min="6" max="7" width="13.28515625" style="6" customWidth="1"/>
    <col min="8" max="8" width="14.7109375" style="2" customWidth="1"/>
    <col min="9" max="9" width="12.85546875" style="2" bestFit="1" customWidth="1"/>
    <col min="10" max="11" width="11.85546875" style="6" bestFit="1" customWidth="1"/>
    <col min="12" max="12" width="13.85546875" style="6" customWidth="1"/>
    <col min="13" max="13" width="12.42578125" style="6" customWidth="1"/>
    <col min="14" max="16" width="14.85546875" style="6" customWidth="1"/>
    <col min="17" max="17" width="7.28515625" style="6" customWidth="1"/>
    <col min="18" max="18" width="15" style="6" bestFit="1" customWidth="1"/>
    <col min="19" max="19" width="91.7109375" style="6" customWidth="1"/>
    <col min="20" max="16384" width="9" style="6"/>
  </cols>
  <sheetData>
    <row r="1" spans="1:19" x14ac:dyDescent="0.25">
      <c r="A1" s="70" t="s">
        <v>20</v>
      </c>
      <c r="B1" s="71" t="s">
        <v>26</v>
      </c>
      <c r="E1" s="17"/>
      <c r="F1" s="17"/>
      <c r="G1" s="17"/>
    </row>
    <row r="2" spans="1:19" ht="21" x14ac:dyDescent="0.25">
      <c r="A2" s="70" t="s">
        <v>21</v>
      </c>
      <c r="B2" t="s">
        <v>22</v>
      </c>
      <c r="C2" s="3"/>
      <c r="D2" s="3"/>
      <c r="G2" s="4"/>
      <c r="I2" s="4"/>
      <c r="J2" s="5"/>
      <c r="K2" s="5"/>
      <c r="L2" s="5"/>
      <c r="M2" s="5"/>
      <c r="N2" s="5"/>
      <c r="O2" s="5"/>
      <c r="P2" s="5"/>
      <c r="Q2" s="5"/>
    </row>
    <row r="3" spans="1:19" ht="21" x14ac:dyDescent="0.25">
      <c r="A3" s="70" t="s">
        <v>23</v>
      </c>
      <c r="B3" t="s">
        <v>24</v>
      </c>
      <c r="C3" s="3"/>
      <c r="D3" s="3"/>
      <c r="G3" s="4"/>
      <c r="I3" s="4"/>
      <c r="J3" s="5"/>
      <c r="K3" s="5"/>
      <c r="L3" s="5"/>
      <c r="M3" s="5"/>
      <c r="N3" s="5"/>
      <c r="O3" s="5"/>
      <c r="P3" s="5"/>
      <c r="Q3" s="5"/>
    </row>
    <row r="4" spans="1:19" ht="15.75" thickBot="1" x14ac:dyDescent="0.3">
      <c r="A4" s="70" t="s">
        <v>25</v>
      </c>
      <c r="B4" t="s">
        <v>24</v>
      </c>
      <c r="C4" s="5"/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19" ht="75" x14ac:dyDescent="0.25">
      <c r="A5" s="72" t="s">
        <v>27</v>
      </c>
      <c r="B5" s="73" t="s">
        <v>28</v>
      </c>
      <c r="C5" s="74" t="s">
        <v>29</v>
      </c>
      <c r="D5" s="75" t="s">
        <v>30</v>
      </c>
      <c r="E5" s="73" t="s">
        <v>31</v>
      </c>
      <c r="F5" s="73" t="s">
        <v>32</v>
      </c>
      <c r="G5" s="75" t="s">
        <v>33</v>
      </c>
      <c r="H5" s="76" t="s">
        <v>34</v>
      </c>
      <c r="I5" s="77" t="s">
        <v>0</v>
      </c>
      <c r="J5" s="73" t="s">
        <v>40</v>
      </c>
      <c r="K5" s="73" t="s">
        <v>41</v>
      </c>
      <c r="L5" s="73" t="s">
        <v>42</v>
      </c>
      <c r="M5" s="73" t="s">
        <v>43</v>
      </c>
      <c r="N5" s="73" t="s">
        <v>35</v>
      </c>
      <c r="O5" s="78" t="s">
        <v>2</v>
      </c>
      <c r="P5" s="73" t="s">
        <v>36</v>
      </c>
      <c r="Q5" s="35"/>
      <c r="R5" s="73" t="s">
        <v>37</v>
      </c>
      <c r="S5" s="24" t="s">
        <v>1</v>
      </c>
    </row>
    <row r="6" spans="1:19" x14ac:dyDescent="0.25">
      <c r="A6" s="23"/>
      <c r="B6" s="12"/>
      <c r="C6" s="12"/>
      <c r="D6" s="12"/>
      <c r="E6" s="12"/>
      <c r="F6" s="12"/>
      <c r="G6" s="12"/>
      <c r="H6" s="18">
        <v>0.18</v>
      </c>
      <c r="I6" s="12"/>
      <c r="J6" s="18">
        <v>0.01</v>
      </c>
      <c r="K6" s="18">
        <v>0.05</v>
      </c>
      <c r="L6" s="18">
        <v>0.1</v>
      </c>
      <c r="M6" s="18">
        <v>0.1</v>
      </c>
      <c r="N6" s="18">
        <v>0.18</v>
      </c>
      <c r="O6" s="18"/>
      <c r="P6" s="13"/>
      <c r="Q6" s="1"/>
      <c r="R6" s="10"/>
      <c r="S6" s="13"/>
    </row>
    <row r="7" spans="1:19" x14ac:dyDescent="0.25">
      <c r="A7" s="41"/>
      <c r="B7" s="42"/>
      <c r="C7" s="42"/>
      <c r="D7" s="42"/>
      <c r="E7" s="42"/>
      <c r="F7" s="42"/>
      <c r="G7" s="42"/>
      <c r="H7" s="43"/>
      <c r="I7" s="42"/>
      <c r="J7" s="43"/>
      <c r="K7" s="43"/>
      <c r="L7" s="43"/>
      <c r="M7" s="43"/>
      <c r="N7" s="43"/>
      <c r="O7" s="43"/>
      <c r="P7" s="39"/>
      <c r="Q7" s="49">
        <f>A8</f>
        <v>54663</v>
      </c>
      <c r="R7" s="40"/>
      <c r="S7" s="39"/>
    </row>
    <row r="8" spans="1:19" ht="28.5" x14ac:dyDescent="0.25">
      <c r="A8" s="23">
        <v>54663</v>
      </c>
      <c r="B8" s="19" t="s">
        <v>48</v>
      </c>
      <c r="C8" s="20">
        <v>44895</v>
      </c>
      <c r="D8" s="50" t="s">
        <v>44</v>
      </c>
      <c r="E8" s="44">
        <v>351200</v>
      </c>
      <c r="F8" s="44">
        <v>0</v>
      </c>
      <c r="G8" s="44">
        <f>E8-F8</f>
        <v>351200</v>
      </c>
      <c r="H8" s="44">
        <f>ROUND(G8*H6,0)</f>
        <v>63216</v>
      </c>
      <c r="I8" s="44">
        <f>ROUND(G8+H8,)</f>
        <v>414416</v>
      </c>
      <c r="J8" s="44">
        <f>G8*$J$6</f>
        <v>3512</v>
      </c>
      <c r="K8" s="44">
        <f>G8*$K$6</f>
        <v>17560</v>
      </c>
      <c r="L8" s="44"/>
      <c r="M8" s="44"/>
      <c r="N8" s="67">
        <f>H8</f>
        <v>63216</v>
      </c>
      <c r="O8" s="44">
        <v>0</v>
      </c>
      <c r="P8" s="45">
        <f>ROUND(I8-SUM(J8:O8),0)</f>
        <v>330128</v>
      </c>
      <c r="Q8" s="46"/>
      <c r="R8" s="47">
        <v>148500</v>
      </c>
      <c r="S8" s="48" t="s">
        <v>5</v>
      </c>
    </row>
    <row r="9" spans="1:19" x14ac:dyDescent="0.25">
      <c r="A9" s="23">
        <v>54663</v>
      </c>
      <c r="B9" s="19" t="s">
        <v>38</v>
      </c>
      <c r="C9" s="20"/>
      <c r="D9" s="50" t="s">
        <v>44</v>
      </c>
      <c r="E9" s="44">
        <f>N8</f>
        <v>63216</v>
      </c>
      <c r="F9" s="44">
        <v>0</v>
      </c>
      <c r="G9" s="44"/>
      <c r="H9" s="44"/>
      <c r="I9" s="44"/>
      <c r="J9" s="44"/>
      <c r="K9" s="44"/>
      <c r="L9" s="44"/>
      <c r="M9" s="44"/>
      <c r="N9" s="44"/>
      <c r="O9" s="44"/>
      <c r="P9" s="68">
        <f>E9</f>
        <v>63216</v>
      </c>
      <c r="Q9" s="46"/>
      <c r="R9" s="47">
        <v>181628</v>
      </c>
      <c r="S9" s="48" t="s">
        <v>3</v>
      </c>
    </row>
    <row r="10" spans="1:19" x14ac:dyDescent="0.25">
      <c r="A10" s="23">
        <v>54663</v>
      </c>
      <c r="B10" s="19"/>
      <c r="C10" s="20"/>
      <c r="D10" s="21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5"/>
      <c r="Q10" s="46"/>
      <c r="R10" s="47">
        <v>63216</v>
      </c>
      <c r="S10" s="48" t="s">
        <v>4</v>
      </c>
    </row>
    <row r="11" spans="1:19" x14ac:dyDescent="0.25">
      <c r="A11" s="23"/>
      <c r="B11" s="19"/>
      <c r="C11" s="22"/>
      <c r="D11" s="21"/>
      <c r="E11" s="44"/>
      <c r="F11" s="44"/>
      <c r="G11" s="44">
        <f>E11-F11</f>
        <v>0</v>
      </c>
      <c r="H11" s="44">
        <v>0</v>
      </c>
      <c r="I11" s="44">
        <f>G11+H11</f>
        <v>0</v>
      </c>
      <c r="J11" s="44">
        <f>J$6*I11</f>
        <v>0</v>
      </c>
      <c r="K11" s="44">
        <v>0</v>
      </c>
      <c r="L11" s="44"/>
      <c r="M11" s="44"/>
      <c r="N11" s="44">
        <v>0</v>
      </c>
      <c r="O11" s="44"/>
      <c r="P11" s="45">
        <f>I11-SUM(J11:N11)</f>
        <v>0</v>
      </c>
      <c r="Q11" s="46"/>
      <c r="R11" s="47"/>
      <c r="S11" s="48"/>
    </row>
    <row r="12" spans="1:19" x14ac:dyDescent="0.25">
      <c r="A12" s="23"/>
      <c r="B12" s="19"/>
      <c r="C12" s="22"/>
      <c r="D12" s="21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5"/>
      <c r="Q12" s="46"/>
      <c r="R12" s="47"/>
      <c r="S12" s="48"/>
    </row>
    <row r="13" spans="1:19" x14ac:dyDescent="0.25">
      <c r="A13" s="23"/>
      <c r="B13" s="19"/>
      <c r="C13" s="22"/>
      <c r="D13" s="21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5"/>
      <c r="Q13" s="46"/>
      <c r="R13" s="47"/>
      <c r="S13" s="48"/>
    </row>
    <row r="14" spans="1:19" x14ac:dyDescent="0.25">
      <c r="A14" s="41"/>
      <c r="B14" s="42"/>
      <c r="C14" s="42"/>
      <c r="D14" s="42"/>
      <c r="E14" s="42"/>
      <c r="F14" s="42"/>
      <c r="G14" s="42"/>
      <c r="H14" s="43"/>
      <c r="I14" s="42"/>
      <c r="J14" s="43"/>
      <c r="K14" s="43"/>
      <c r="L14" s="43"/>
      <c r="M14" s="43"/>
      <c r="N14" s="43"/>
      <c r="O14" s="43"/>
      <c r="P14" s="39"/>
      <c r="Q14" s="49">
        <f>A15</f>
        <v>53793</v>
      </c>
      <c r="R14" s="40"/>
      <c r="S14" s="39"/>
    </row>
    <row r="15" spans="1:19" x14ac:dyDescent="0.25">
      <c r="A15" s="23">
        <v>53793</v>
      </c>
      <c r="B15" s="19" t="s">
        <v>39</v>
      </c>
      <c r="C15" s="20"/>
      <c r="D15" s="51" t="s">
        <v>45</v>
      </c>
      <c r="E15" s="54">
        <v>526800</v>
      </c>
      <c r="F15" s="54"/>
      <c r="G15" s="54">
        <v>526800</v>
      </c>
      <c r="H15" s="54">
        <v>94824</v>
      </c>
      <c r="I15" s="54">
        <v>621624</v>
      </c>
      <c r="J15" s="54">
        <v>5268</v>
      </c>
      <c r="K15" s="54"/>
      <c r="L15" s="54"/>
      <c r="M15" s="54"/>
      <c r="N15" s="64">
        <v>94824</v>
      </c>
      <c r="O15" s="54"/>
      <c r="P15" s="55">
        <v>521532</v>
      </c>
      <c r="Q15" s="46"/>
      <c r="R15" s="47">
        <v>521532</v>
      </c>
      <c r="S15" s="48" t="s">
        <v>6</v>
      </c>
    </row>
    <row r="16" spans="1:19" x14ac:dyDescent="0.25">
      <c r="A16" s="23">
        <v>53793</v>
      </c>
      <c r="B16" s="19" t="s">
        <v>39</v>
      </c>
      <c r="C16" s="20"/>
      <c r="D16" s="51">
        <v>13</v>
      </c>
      <c r="E16" s="54">
        <v>43900</v>
      </c>
      <c r="F16" s="54">
        <v>0</v>
      </c>
      <c r="G16" s="54">
        <v>43900</v>
      </c>
      <c r="H16" s="54">
        <v>7902</v>
      </c>
      <c r="I16" s="54">
        <v>51802</v>
      </c>
      <c r="J16" s="54">
        <v>439</v>
      </c>
      <c r="K16" s="54"/>
      <c r="L16" s="54"/>
      <c r="M16" s="54"/>
      <c r="N16" s="64">
        <v>7902</v>
      </c>
      <c r="O16" s="54"/>
      <c r="P16" s="55">
        <v>43461</v>
      </c>
      <c r="Q16" s="46"/>
      <c r="R16" s="47">
        <v>43461</v>
      </c>
      <c r="S16" s="48" t="s">
        <v>7</v>
      </c>
    </row>
    <row r="17" spans="1:19" x14ac:dyDescent="0.25">
      <c r="A17" s="23">
        <v>53793</v>
      </c>
      <c r="B17" s="19" t="s">
        <v>39</v>
      </c>
      <c r="C17" s="20">
        <v>45065</v>
      </c>
      <c r="D17" s="21">
        <v>25</v>
      </c>
      <c r="E17" s="54">
        <v>175600</v>
      </c>
      <c r="F17" s="54"/>
      <c r="G17" s="54">
        <v>175600</v>
      </c>
      <c r="H17" s="54">
        <v>31608</v>
      </c>
      <c r="I17" s="54">
        <v>207208</v>
      </c>
      <c r="J17" s="54">
        <v>1756</v>
      </c>
      <c r="K17" s="54"/>
      <c r="L17" s="54"/>
      <c r="M17" s="54"/>
      <c r="N17" s="64">
        <v>31608</v>
      </c>
      <c r="O17" s="54"/>
      <c r="P17" s="55">
        <v>173844</v>
      </c>
      <c r="Q17" s="46"/>
      <c r="R17" s="47">
        <v>173844</v>
      </c>
      <c r="S17" s="48" t="s">
        <v>8</v>
      </c>
    </row>
    <row r="18" spans="1:19" x14ac:dyDescent="0.25">
      <c r="A18" s="23">
        <v>53793</v>
      </c>
      <c r="B18" s="19" t="s">
        <v>39</v>
      </c>
      <c r="C18" s="52">
        <v>45126</v>
      </c>
      <c r="D18" s="21">
        <v>26</v>
      </c>
      <c r="E18" s="54">
        <v>87800</v>
      </c>
      <c r="F18" s="54"/>
      <c r="G18" s="54">
        <v>87800</v>
      </c>
      <c r="H18" s="54">
        <v>15804</v>
      </c>
      <c r="I18" s="54">
        <v>103604</v>
      </c>
      <c r="J18" s="54">
        <v>878</v>
      </c>
      <c r="K18" s="54">
        <v>0</v>
      </c>
      <c r="L18" s="54"/>
      <c r="M18" s="54"/>
      <c r="N18" s="64">
        <v>15804</v>
      </c>
      <c r="O18" s="54"/>
      <c r="P18" s="55">
        <v>86922</v>
      </c>
      <c r="Q18" s="46"/>
      <c r="R18" s="47">
        <v>86922</v>
      </c>
      <c r="S18" s="48" t="s">
        <v>9</v>
      </c>
    </row>
    <row r="19" spans="1:19" x14ac:dyDescent="0.25">
      <c r="A19" s="23">
        <v>53793</v>
      </c>
      <c r="B19" s="19" t="s">
        <v>39</v>
      </c>
      <c r="C19" s="52">
        <v>45152</v>
      </c>
      <c r="D19" s="21">
        <v>27</v>
      </c>
      <c r="E19" s="54">
        <v>43900</v>
      </c>
      <c r="F19" s="54"/>
      <c r="G19" s="54">
        <v>43900</v>
      </c>
      <c r="H19" s="54">
        <v>7902</v>
      </c>
      <c r="I19" s="54">
        <v>51802</v>
      </c>
      <c r="J19" s="54">
        <v>439</v>
      </c>
      <c r="K19" s="54"/>
      <c r="L19" s="54"/>
      <c r="M19" s="54"/>
      <c r="N19" s="64">
        <v>7902</v>
      </c>
      <c r="O19" s="54"/>
      <c r="P19" s="55">
        <v>43461</v>
      </c>
      <c r="Q19" s="46"/>
      <c r="R19" s="47">
        <v>43461</v>
      </c>
      <c r="S19" s="48" t="s">
        <v>10</v>
      </c>
    </row>
    <row r="20" spans="1:19" x14ac:dyDescent="0.25">
      <c r="A20" s="23">
        <v>53793</v>
      </c>
      <c r="B20" s="19" t="s">
        <v>39</v>
      </c>
      <c r="C20" s="52">
        <v>45213</v>
      </c>
      <c r="D20" s="21">
        <v>28</v>
      </c>
      <c r="E20" s="54">
        <v>87800</v>
      </c>
      <c r="F20" s="54"/>
      <c r="G20" s="54">
        <v>87800</v>
      </c>
      <c r="H20" s="54">
        <v>15804</v>
      </c>
      <c r="I20" s="54">
        <v>103604</v>
      </c>
      <c r="J20" s="54">
        <v>878</v>
      </c>
      <c r="K20" s="54"/>
      <c r="L20" s="54"/>
      <c r="M20" s="54"/>
      <c r="N20" s="64">
        <v>15804</v>
      </c>
      <c r="O20" s="54"/>
      <c r="P20" s="55">
        <v>86922</v>
      </c>
      <c r="Q20" s="46"/>
      <c r="R20" s="47">
        <v>86922</v>
      </c>
      <c r="S20" s="48" t="s">
        <v>11</v>
      </c>
    </row>
    <row r="21" spans="1:19" x14ac:dyDescent="0.25">
      <c r="A21" s="23">
        <v>53793</v>
      </c>
      <c r="B21" s="19" t="s">
        <v>39</v>
      </c>
      <c r="C21" s="52">
        <v>44959</v>
      </c>
      <c r="D21" s="79">
        <v>30</v>
      </c>
      <c r="E21" s="54">
        <v>263400</v>
      </c>
      <c r="F21" s="54"/>
      <c r="G21" s="54">
        <v>263400</v>
      </c>
      <c r="H21" s="54">
        <v>47412</v>
      </c>
      <c r="I21" s="54">
        <v>310812</v>
      </c>
      <c r="J21" s="54">
        <v>2634</v>
      </c>
      <c r="K21" s="54">
        <v>13170</v>
      </c>
      <c r="L21" s="54"/>
      <c r="M21" s="54"/>
      <c r="N21" s="64">
        <v>47412</v>
      </c>
      <c r="O21" s="54"/>
      <c r="P21" s="55">
        <v>247596</v>
      </c>
      <c r="Q21" s="46"/>
      <c r="R21" s="47">
        <v>247596</v>
      </c>
      <c r="S21" s="48" t="s">
        <v>12</v>
      </c>
    </row>
    <row r="22" spans="1:19" x14ac:dyDescent="0.25">
      <c r="A22" s="23">
        <v>53793</v>
      </c>
      <c r="B22" s="19" t="s">
        <v>39</v>
      </c>
      <c r="C22" s="52">
        <v>45353</v>
      </c>
      <c r="D22" s="79">
        <v>32</v>
      </c>
      <c r="E22" s="54">
        <v>87800</v>
      </c>
      <c r="F22" s="54"/>
      <c r="G22" s="54">
        <f>E22-F22</f>
        <v>87800</v>
      </c>
      <c r="H22" s="54">
        <f>G22*18%</f>
        <v>15804</v>
      </c>
      <c r="I22" s="54">
        <f>G22+H22</f>
        <v>103604</v>
      </c>
      <c r="J22" s="54">
        <f>G22*1%</f>
        <v>878</v>
      </c>
      <c r="K22" s="54">
        <f>G22*5%</f>
        <v>4390</v>
      </c>
      <c r="L22" s="54"/>
      <c r="M22" s="54"/>
      <c r="N22" s="64">
        <f>H22</f>
        <v>15804</v>
      </c>
      <c r="O22" s="54"/>
      <c r="P22" s="55">
        <f>I22-SUM(J22:O22,0)</f>
        <v>82532</v>
      </c>
      <c r="Q22" s="1"/>
      <c r="R22" s="10">
        <v>82532</v>
      </c>
      <c r="S22" s="25" t="s">
        <v>18</v>
      </c>
    </row>
    <row r="23" spans="1:19" x14ac:dyDescent="0.25">
      <c r="A23" s="23">
        <v>53793</v>
      </c>
      <c r="B23" s="19" t="s">
        <v>39</v>
      </c>
      <c r="C23" s="52">
        <v>45390</v>
      </c>
      <c r="D23" s="79">
        <v>34</v>
      </c>
      <c r="E23" s="54">
        <v>131700</v>
      </c>
      <c r="F23" s="54"/>
      <c r="G23" s="54">
        <f>E23-F23</f>
        <v>131700</v>
      </c>
      <c r="H23" s="54">
        <f>G23*18%</f>
        <v>23706</v>
      </c>
      <c r="I23" s="54">
        <f>G23+H23</f>
        <v>155406</v>
      </c>
      <c r="J23" s="54">
        <f>G23*1%</f>
        <v>1317</v>
      </c>
      <c r="K23" s="54">
        <f>G23*5%</f>
        <v>6585</v>
      </c>
      <c r="L23" s="54"/>
      <c r="M23" s="54"/>
      <c r="N23" s="69">
        <f>H23</f>
        <v>23706</v>
      </c>
      <c r="O23" s="54"/>
      <c r="P23" s="55">
        <f>I23-SUM(J23:O23,0)</f>
        <v>123798</v>
      </c>
      <c r="Q23" s="59"/>
      <c r="R23" s="27">
        <v>189648</v>
      </c>
      <c r="S23" s="60" t="s">
        <v>13</v>
      </c>
    </row>
    <row r="24" spans="1:19" x14ac:dyDescent="0.25">
      <c r="A24" s="23">
        <v>53793</v>
      </c>
      <c r="B24" s="19" t="s">
        <v>39</v>
      </c>
      <c r="C24" s="52">
        <v>45457</v>
      </c>
      <c r="D24" s="79">
        <v>35</v>
      </c>
      <c r="E24" s="54">
        <v>43900</v>
      </c>
      <c r="F24" s="54"/>
      <c r="G24" s="54">
        <f>E24-F24</f>
        <v>43900</v>
      </c>
      <c r="H24" s="54">
        <f>G24*18%</f>
        <v>7902</v>
      </c>
      <c r="I24" s="54">
        <f>G24+H24</f>
        <v>51802</v>
      </c>
      <c r="J24" s="54">
        <f>G24*1%</f>
        <v>439</v>
      </c>
      <c r="K24" s="54">
        <f>G24*5%</f>
        <v>2195</v>
      </c>
      <c r="L24" s="54"/>
      <c r="M24" s="54"/>
      <c r="N24" s="64">
        <f>H24</f>
        <v>7902</v>
      </c>
      <c r="O24" s="54"/>
      <c r="P24" s="55">
        <f>I24-SUM(J24:O24,0)</f>
        <v>41266</v>
      </c>
      <c r="Q24" s="59"/>
      <c r="R24" s="27">
        <v>165064</v>
      </c>
      <c r="S24" s="60" t="s">
        <v>14</v>
      </c>
    </row>
    <row r="25" spans="1:19" ht="42.75" x14ac:dyDescent="0.25">
      <c r="A25" s="23">
        <v>53793</v>
      </c>
      <c r="B25" s="19" t="s">
        <v>38</v>
      </c>
      <c r="C25" s="53"/>
      <c r="D25" s="63" t="s">
        <v>46</v>
      </c>
      <c r="E25" s="57">
        <f>SUM(N15:N20)+N22</f>
        <v>189648</v>
      </c>
      <c r="F25" s="57"/>
      <c r="G25" s="57"/>
      <c r="H25" s="57"/>
      <c r="I25" s="57"/>
      <c r="J25" s="57"/>
      <c r="K25" s="57"/>
      <c r="L25" s="57"/>
      <c r="M25" s="57"/>
      <c r="N25" s="65"/>
      <c r="O25" s="57"/>
      <c r="P25" s="66">
        <f>E25</f>
        <v>189648</v>
      </c>
      <c r="Q25" s="59"/>
      <c r="R25" s="27">
        <v>79020</v>
      </c>
      <c r="S25" s="60" t="s">
        <v>15</v>
      </c>
    </row>
    <row r="26" spans="1:19" x14ac:dyDescent="0.25">
      <c r="A26" s="23">
        <v>53793</v>
      </c>
      <c r="B26" s="19" t="s">
        <v>39</v>
      </c>
      <c r="C26" s="61">
        <v>45488</v>
      </c>
      <c r="D26" s="80">
        <v>36</v>
      </c>
      <c r="E26" s="54">
        <v>131700</v>
      </c>
      <c r="F26" s="54"/>
      <c r="G26" s="54">
        <f>E26-F26</f>
        <v>131700</v>
      </c>
      <c r="H26" s="54">
        <f>G26*18%</f>
        <v>23706</v>
      </c>
      <c r="I26" s="54">
        <f>G26+H26</f>
        <v>155406</v>
      </c>
      <c r="J26" s="54">
        <f>G26*1%</f>
        <v>1317</v>
      </c>
      <c r="K26" s="54">
        <f>G26*5%</f>
        <v>6585</v>
      </c>
      <c r="L26" s="54"/>
      <c r="M26" s="54"/>
      <c r="N26" s="64">
        <f>H26</f>
        <v>23706</v>
      </c>
      <c r="O26" s="54"/>
      <c r="P26" s="55">
        <f>I26-SUM(J26:O26,0)</f>
        <v>123798</v>
      </c>
      <c r="Q26" s="59"/>
      <c r="R26" s="27">
        <v>100000</v>
      </c>
      <c r="S26" s="60" t="s">
        <v>16</v>
      </c>
    </row>
    <row r="27" spans="1:19" x14ac:dyDescent="0.25">
      <c r="A27" s="23">
        <v>53793</v>
      </c>
      <c r="B27" s="19" t="s">
        <v>38</v>
      </c>
      <c r="C27" s="61"/>
      <c r="D27" s="53" t="s">
        <v>47</v>
      </c>
      <c r="E27" s="57">
        <f>N21+N26+N24</f>
        <v>79020</v>
      </c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66">
        <f>E27</f>
        <v>79020</v>
      </c>
      <c r="Q27" s="59"/>
      <c r="R27" s="27">
        <v>23798</v>
      </c>
      <c r="S27" s="60" t="s">
        <v>17</v>
      </c>
    </row>
    <row r="28" spans="1:19" x14ac:dyDescent="0.25">
      <c r="A28" s="23">
        <v>53793</v>
      </c>
      <c r="B28" s="19" t="s">
        <v>38</v>
      </c>
      <c r="C28" s="61"/>
      <c r="D28" s="80">
        <v>34</v>
      </c>
      <c r="E28" s="57">
        <f>N23</f>
        <v>23706</v>
      </c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66">
        <f>E28</f>
        <v>23706</v>
      </c>
      <c r="Q28" s="59"/>
      <c r="R28" s="27">
        <v>23706</v>
      </c>
      <c r="S28" s="60" t="s">
        <v>19</v>
      </c>
    </row>
    <row r="29" spans="1:19" x14ac:dyDescent="0.25">
      <c r="A29" s="56"/>
      <c r="B29" s="62"/>
      <c r="C29" s="61"/>
      <c r="D29" s="53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8"/>
      <c r="Q29" s="59"/>
      <c r="R29" s="27"/>
      <c r="S29" s="60"/>
    </row>
    <row r="30" spans="1:19" x14ac:dyDescent="0.25">
      <c r="A30" s="56"/>
      <c r="B30" s="62"/>
      <c r="C30" s="61"/>
      <c r="D30" s="53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8"/>
      <c r="Q30" s="59"/>
      <c r="R30" s="27"/>
      <c r="S30" s="60"/>
    </row>
    <row r="31" spans="1:19" ht="15.75" thickBot="1" x14ac:dyDescent="0.3">
      <c r="A31" s="27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9"/>
      <c r="Q31" s="11"/>
      <c r="R31" s="27"/>
      <c r="S31" s="29"/>
    </row>
    <row r="32" spans="1:19" x14ac:dyDescent="0.25">
      <c r="A32" s="30"/>
      <c r="B32" s="31"/>
      <c r="C32" s="31"/>
      <c r="D32" s="31"/>
      <c r="E32" s="31"/>
      <c r="F32" s="31"/>
      <c r="G32" s="31"/>
      <c r="H32" s="31"/>
      <c r="I32" s="31"/>
      <c r="J32" s="38"/>
      <c r="K32" s="38"/>
      <c r="L32" s="38"/>
      <c r="M32" s="38"/>
      <c r="N32" s="38"/>
      <c r="O32" s="32"/>
      <c r="P32" s="38"/>
      <c r="Q32" s="36"/>
      <c r="R32" s="33"/>
      <c r="S32" s="34"/>
    </row>
    <row r="33" spans="1:19" x14ac:dyDescent="0.25">
      <c r="A33" s="10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3"/>
      <c r="Q33" s="9"/>
      <c r="R33" s="10"/>
      <c r="S33" s="13"/>
    </row>
    <row r="34" spans="1:19" ht="15.75" thickBot="1" x14ac:dyDescent="0.3">
      <c r="A34" s="15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6"/>
      <c r="Q34" s="37"/>
      <c r="R34" s="26"/>
      <c r="S34" s="16"/>
    </row>
    <row r="35" spans="1:19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2025-06-25T11:10:57Z</dcterms:modified>
</cp:coreProperties>
</file>