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filterPrivacy="1"/>
  <xr:revisionPtr revIDLastSave="7" documentId="13_ncr:1_{C7943BF2-2C1C-4604-B170-DF5620CAB40D}" xr6:coauthVersionLast="47" xr6:coauthVersionMax="47" xr10:uidLastSave="{BFC8C2C7-68C2-4B3D-9380-5DF918717E43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K10" i="1" l="1"/>
  <c r="J10" i="1"/>
  <c r="L10" i="1"/>
  <c r="H10" i="1"/>
  <c r="N10" i="1" s="1"/>
  <c r="E11" i="1" s="1"/>
  <c r="P11" i="1" s="1"/>
  <c r="M10" i="1"/>
  <c r="G8" i="1"/>
  <c r="L8" i="1" l="1"/>
  <c r="J8" i="1"/>
  <c r="I10" i="1"/>
  <c r="P10" i="1" s="1"/>
  <c r="H8" i="1"/>
  <c r="N8" i="1" s="1"/>
  <c r="E9" i="1" s="1"/>
  <c r="P9" i="1" s="1"/>
  <c r="M8" i="1"/>
  <c r="K8" i="1"/>
  <c r="S15" i="1"/>
  <c r="I8" i="1" l="1"/>
  <c r="P8" i="1" s="1"/>
  <c r="S8" i="1" s="1"/>
  <c r="Q20" i="1"/>
  <c r="G20" i="1"/>
  <c r="H20" i="1"/>
  <c r="J20" i="1"/>
  <c r="K20" i="1"/>
  <c r="L20" i="1"/>
  <c r="M20" i="1"/>
  <c r="N20" i="1"/>
  <c r="O20" i="1"/>
  <c r="N28" i="1" s="1"/>
  <c r="F20" i="1"/>
  <c r="I20" i="1" l="1"/>
  <c r="P20" i="1"/>
  <c r="Q21" i="1" s="1"/>
  <c r="N30" i="1" s="1"/>
  <c r="S20" i="1"/>
  <c r="N27" i="1"/>
</calcChain>
</file>

<file path=xl/sharedStrings.xml><?xml version="1.0" encoding="utf-8"?>
<sst xmlns="http://schemas.openxmlformats.org/spreadsheetml/2006/main" count="44" uniqueCount="41">
  <si>
    <t>Amount</t>
  </si>
  <si>
    <t>UTR</t>
  </si>
  <si>
    <t>B.T. Contractor</t>
  </si>
  <si>
    <t xml:space="preserve">Villages Wise Advance </t>
  </si>
  <si>
    <t xml:space="preserve">Total Hold </t>
  </si>
  <si>
    <t>DPR Excess Hold</t>
  </si>
  <si>
    <t>Total Debit</t>
  </si>
  <si>
    <t>Nil</t>
  </si>
  <si>
    <t>Advance/ Surplus</t>
  </si>
  <si>
    <t>01-10-2024 NEFT/AXISP00547355132/RIUP24/2012/B T CONTRACTOR/IDIB000K650 99000.00</t>
  </si>
  <si>
    <t>04-10-2024 NEFT/AXISP00548962989/RIUP24/2124/B T CONTRACTOR/IDIB000K650 74250.00</t>
  </si>
  <si>
    <t>DPR excess hold</t>
  </si>
  <si>
    <t>GST Remaining</t>
  </si>
  <si>
    <t>04-12-2024 NEFT/AXISP00579764048/RIUP24/2587/B T CONTRACTOR/IDIB000K650 46753.00</t>
  </si>
  <si>
    <t>04-12-2024 NEFT/AXISP00579764049/RIUP24/2588/B T CONTRACTOR/IDIB000K650 100000.00</t>
  </si>
  <si>
    <t>04-12-2024 NEFT/AXISP00579764050/RIUP24/2589/B T CONTRACTOR/IDIB000K650 53514.00</t>
  </si>
  <si>
    <t>13-03-2025 NEFT/AXISP00633039287/RIUP24/3378/B T CONTRACTOR/IDIB000K650 57399.00</t>
  </si>
  <si>
    <t>Subcontractor:</t>
  </si>
  <si>
    <t>State:</t>
  </si>
  <si>
    <t>District:</t>
  </si>
  <si>
    <t>Block:</t>
  </si>
  <si>
    <t>BT Contractor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</si>
  <si>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</si>
  <si>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</si>
  <si>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</si>
  <si>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</si>
  <si>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</si>
  <si>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</si>
  <si>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</si>
  <si>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</si>
  <si>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</si>
  <si>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</si>
  <si>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</si>
  <si>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</si>
  <si>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</si>
  <si>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</si>
  <si>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</si>
  <si>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</si>
  <si>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</si>
  <si>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PATNI PRATAPUR village  RR work</t>
  </si>
  <si>
    <t>GST RELEASE NOTE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</si>
</sst>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&quot;₹&quot;\ #,##0.00"/>
    <numFmt numFmtId="165" formatCode="[$-F800]dddd\,\ mmmm\ dd\,\ yyyy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2"/>
      <color theme="1"/>
      <name val="Calibri"/>
      <family val="2"/>
      <scheme val="minor"/>
    </font>
    <font>
      <sz val="9"/>
      <color rgb="FFFF0000"/>
      <name val="Comic Sans MS"/>
      <family val="4"/>
    </font>
    <font>
      <sz val="9"/>
      <color rgb="FF333333"/>
      <name val="Verdana"/>
      <family val="2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0">
    <xf numFmtId="0" fontId="0" fillId="0" borderId="0" xfId="0"/>
    <xf numFmtId="0" fontId="2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43" fontId="0" fillId="2" borderId="0" xfId="1" applyFont="1" applyFill="1" applyBorder="1" applyAlignment="1">
      <alignment vertical="center"/>
    </xf>
    <xf numFmtId="43" fontId="3" fillId="2" borderId="0" xfId="1" applyFont="1" applyFill="1" applyBorder="1" applyAlignment="1">
      <alignment horizontal="center" vertical="center"/>
    </xf>
    <xf numFmtId="0" fontId="3" fillId="2" borderId="0" xfId="1" applyNumberFormat="1" applyFont="1" applyFill="1" applyBorder="1" applyAlignment="1">
      <alignment horizontal="center" vertical="center"/>
    </xf>
    <xf numFmtId="43" fontId="4" fillId="2" borderId="0" xfId="1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3" fontId="4" fillId="2" borderId="0" xfId="1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43" fontId="5" fillId="2" borderId="1" xfId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3" fontId="4" fillId="2" borderId="2" xfId="1" applyFont="1" applyFill="1" applyBorder="1" applyAlignment="1">
      <alignment horizontal="center" vertical="center"/>
    </xf>
    <xf numFmtId="0" fontId="4" fillId="2" borderId="2" xfId="1" applyNumberFormat="1" applyFont="1" applyFill="1" applyBorder="1" applyAlignment="1">
      <alignment horizontal="center" vertical="center"/>
    </xf>
    <xf numFmtId="43" fontId="4" fillId="3" borderId="3" xfId="1" applyFont="1" applyFill="1" applyBorder="1" applyAlignment="1">
      <alignment horizontal="center" vertical="center"/>
    </xf>
    <xf numFmtId="0" fontId="4" fillId="3" borderId="3" xfId="1" applyNumberFormat="1" applyFont="1" applyFill="1" applyBorder="1" applyAlignment="1">
      <alignment horizontal="center" vertical="center"/>
    </xf>
    <xf numFmtId="43" fontId="0" fillId="2" borderId="0" xfId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9" fontId="4" fillId="2" borderId="2" xfId="1" applyNumberFormat="1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9" fontId="4" fillId="3" borderId="3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43" fontId="4" fillId="2" borderId="4" xfId="1" applyFont="1" applyFill="1" applyBorder="1" applyAlignment="1">
      <alignment horizontal="center" vertical="center"/>
    </xf>
    <xf numFmtId="0" fontId="4" fillId="2" borderId="4" xfId="1" applyNumberFormat="1" applyFont="1" applyFill="1" applyBorder="1" applyAlignment="1">
      <alignment horizontal="center" vertical="center"/>
    </xf>
    <xf numFmtId="9" fontId="4" fillId="2" borderId="4" xfId="1" applyNumberFormat="1" applyFont="1" applyFill="1" applyBorder="1" applyAlignment="1">
      <alignment horizontal="center" vertical="center"/>
    </xf>
    <xf numFmtId="43" fontId="4" fillId="2" borderId="4" xfId="1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43" fontId="4" fillId="3" borderId="4" xfId="1" applyFont="1" applyFill="1" applyBorder="1" applyAlignment="1">
      <alignment horizontal="center" vertical="center"/>
    </xf>
    <xf numFmtId="0" fontId="4" fillId="3" borderId="4" xfId="1" applyNumberFormat="1" applyFont="1" applyFill="1" applyBorder="1" applyAlignment="1">
      <alignment horizontal="center" vertical="center"/>
    </xf>
    <xf numFmtId="9" fontId="4" fillId="3" borderId="4" xfId="1" applyNumberFormat="1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43" fontId="5" fillId="2" borderId="1" xfId="1" applyFont="1" applyFill="1" applyBorder="1" applyAlignment="1">
      <alignment vertical="center"/>
    </xf>
    <xf numFmtId="0" fontId="5" fillId="2" borderId="1" xfId="1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vertical="center"/>
    </xf>
    <xf numFmtId="0" fontId="0" fillId="2" borderId="3" xfId="0" applyFill="1" applyBorder="1" applyAlignment="1">
      <alignment horizontal="center" vertical="center"/>
    </xf>
    <xf numFmtId="0" fontId="0" fillId="2" borderId="3" xfId="0" applyFill="1" applyBorder="1" applyAlignment="1">
      <alignment vertical="center"/>
    </xf>
    <xf numFmtId="43" fontId="0" fillId="2" borderId="3" xfId="1" applyFont="1" applyFill="1" applyBorder="1" applyAlignment="1">
      <alignment vertical="center"/>
    </xf>
    <xf numFmtId="43" fontId="4" fillId="2" borderId="3" xfId="1" applyFont="1" applyFill="1" applyBorder="1" applyAlignment="1">
      <alignment vertical="center"/>
    </xf>
    <xf numFmtId="43" fontId="5" fillId="2" borderId="3" xfId="1" applyFont="1" applyFill="1" applyBorder="1" applyAlignment="1">
      <alignment vertical="center"/>
    </xf>
    <xf numFmtId="43" fontId="5" fillId="2" borderId="0" xfId="1" applyFont="1" applyFill="1" applyBorder="1" applyAlignment="1">
      <alignment vertical="center"/>
    </xf>
    <xf numFmtId="43" fontId="4" fillId="2" borderId="6" xfId="1" applyFont="1" applyFill="1" applyBorder="1" applyAlignment="1">
      <alignment vertical="center"/>
    </xf>
    <xf numFmtId="164" fontId="2" fillId="2" borderId="7" xfId="0" applyNumberFormat="1" applyFont="1" applyFill="1" applyBorder="1" applyAlignment="1">
      <alignment vertical="center"/>
    </xf>
    <xf numFmtId="2" fontId="4" fillId="2" borderId="4" xfId="1" applyNumberFormat="1" applyFont="1" applyFill="1" applyBorder="1" applyAlignment="1">
      <alignment horizontal="center" vertical="center"/>
    </xf>
    <xf numFmtId="164" fontId="2" fillId="2" borderId="7" xfId="0" applyNumberFormat="1" applyFont="1" applyFill="1" applyBorder="1" applyAlignment="1">
      <alignment horizontal="right" vertical="center"/>
    </xf>
    <xf numFmtId="43" fontId="2" fillId="0" borderId="7" xfId="0" applyNumberFormat="1" applyFont="1" applyBorder="1" applyAlignment="1">
      <alignment horizontal="center" vertical="center"/>
    </xf>
    <xf numFmtId="2" fontId="7" fillId="4" borderId="4" xfId="1" applyNumberFormat="1" applyFont="1" applyFill="1" applyBorder="1" applyAlignment="1">
      <alignment horizontal="center" vertical="center"/>
    </xf>
    <xf numFmtId="0" fontId="8" fillId="0" borderId="0" xfId="0" applyFont="1"/>
    <xf numFmtId="0" fontId="2" fillId="0" borderId="0" xfId="0" applyFont="1"/>
    <xf numFmtId="0" fontId="2" fillId="2" borderId="1" xfId="0" applyFont="1" applyFill="1" applyBorder="1" applyAlignment="1">
      <alignment horizontal="center" vertical="center" wrapText="1"/>
    </xf>
    <xf numFmtId="43" fontId="9" fillId="2" borderId="1" xfId="1" applyFont="1" applyFill="1" applyBorder="1" applyAlignment="1">
      <alignment horizontal="center" vertical="center"/>
    </xf>
    <xf numFmtId="43" fontId="2" fillId="2" borderId="1" xfId="1" applyFont="1" applyFill="1" applyBorder="1" applyAlignment="1">
      <alignment horizontal="center" vertical="center"/>
    </xf>
    <xf numFmtId="165" fontId="0" fillId="2" borderId="0" xfId="0" applyNumberFormat="1" applyFill="1" applyAlignment="1">
      <alignment horizontal="center" vertical="center"/>
    </xf>
    <xf numFmtId="165" fontId="3" fillId="2" borderId="0" xfId="1" applyNumberFormat="1" applyFont="1" applyFill="1" applyBorder="1" applyAlignment="1">
      <alignment horizontal="center" vertical="center"/>
    </xf>
    <xf numFmtId="165" fontId="2" fillId="2" borderId="1" xfId="0" applyNumberFormat="1" applyFont="1" applyFill="1" applyBorder="1" applyAlignment="1">
      <alignment horizontal="center" vertical="center"/>
    </xf>
    <xf numFmtId="165" fontId="4" fillId="2" borderId="2" xfId="1" applyNumberFormat="1" applyFont="1" applyFill="1" applyBorder="1" applyAlignment="1">
      <alignment horizontal="center" vertical="center"/>
    </xf>
    <xf numFmtId="165" fontId="4" fillId="3" borderId="3" xfId="1" applyNumberFormat="1" applyFont="1" applyFill="1" applyBorder="1" applyAlignment="1">
      <alignment horizontal="center" vertical="center"/>
    </xf>
    <xf numFmtId="165" fontId="4" fillId="2" borderId="4" xfId="1" applyNumberFormat="1" applyFont="1" applyFill="1" applyBorder="1" applyAlignment="1">
      <alignment horizontal="center" vertical="center"/>
    </xf>
    <xf numFmtId="165" fontId="4" fillId="3" borderId="4" xfId="1" applyNumberFormat="1" applyFont="1" applyFill="1" applyBorder="1" applyAlignment="1">
      <alignment horizontal="center" vertical="center"/>
    </xf>
    <xf numFmtId="165" fontId="0" fillId="0" borderId="5" xfId="0" applyNumberFormat="1" applyBorder="1" applyAlignment="1">
      <alignment horizontal="center" vertical="center"/>
    </xf>
    <xf numFmtId="165" fontId="5" fillId="2" borderId="1" xfId="1" applyNumberFormat="1" applyFont="1" applyFill="1" applyBorder="1" applyAlignment="1">
      <alignment vertical="center"/>
    </xf>
    <xf numFmtId="165" fontId="0" fillId="2" borderId="3" xfId="0" applyNumberFormat="1" applyFill="1" applyBorder="1" applyAlignment="1">
      <alignment vertical="center"/>
    </xf>
    <xf numFmtId="165" fontId="0" fillId="2" borderId="0" xfId="0" applyNumberFormat="1" applyFill="1" applyAlignment="1">
      <alignment vertical="center"/>
    </xf>
    <xf numFmtId="165" fontId="0" fillId="0" borderId="0" xfId="0" applyNumberForma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14" fontId="6" fillId="2" borderId="7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1"/>
  <sheetViews>
    <sheetView tabSelected="1" zoomScale="115" zoomScaleNormal="115" workbookViewId="0">
      <selection activeCell="A17" sqref="A17"/>
    </sheetView>
  </sheetViews>
  <sheetFormatPr defaultColWidth="23.140625" defaultRowHeight="15" x14ac:dyDescent="0.25"/>
  <cols>
    <col min="1" max="2" width="23.140625" style="23"/>
    <col min="3" max="3" width="16.5703125" style="65" bestFit="1" customWidth="1"/>
    <col min="4" max="4" width="9.85546875" style="23" bestFit="1" customWidth="1"/>
    <col min="5" max="5" width="13.42578125" style="23" customWidth="1"/>
    <col min="6" max="6" width="20.7109375" style="23" bestFit="1" customWidth="1"/>
    <col min="7" max="7" width="15.42578125" style="23" bestFit="1" customWidth="1"/>
    <col min="8" max="10" width="13.85546875" style="23" bestFit="1" customWidth="1"/>
    <col min="11" max="11" width="12" style="23" bestFit="1" customWidth="1"/>
    <col min="12" max="12" width="15" style="23" bestFit="1" customWidth="1"/>
    <col min="13" max="13" width="12.7109375" style="23" bestFit="1" customWidth="1"/>
    <col min="14" max="14" width="13.85546875" style="23" bestFit="1" customWidth="1"/>
    <col min="15" max="15" width="22.5703125" style="23" bestFit="1" customWidth="1"/>
    <col min="16" max="16" width="13.85546875" style="23" bestFit="1" customWidth="1"/>
    <col min="17" max="17" width="16.140625" style="23" bestFit="1" customWidth="1"/>
    <col min="18" max="18" width="89.28515625" style="23" bestFit="1" customWidth="1"/>
    <col min="19" max="19" width="19.7109375" style="23" bestFit="1" customWidth="1"/>
    <col min="20" max="16384" width="23.140625" style="23"/>
  </cols>
  <sheetData>
    <row r="1" spans="1:19" x14ac:dyDescent="0.25">
      <c r="A1" s="50" t="s">
        <v>17</v>
      </c>
      <c r="B1" s="23" t="s">
        <v>21</v>
      </c>
      <c r="C1" s="54"/>
      <c r="D1" s="3"/>
      <c r="E1" s="3"/>
      <c r="F1" s="3"/>
      <c r="G1" s="3"/>
      <c r="H1" s="17"/>
      <c r="I1" s="17"/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 ht="21" x14ac:dyDescent="0.25">
      <c r="A2" s="50" t="s">
        <v>18</v>
      </c>
      <c r="B2" s="5" t="s">
        <v>22</v>
      </c>
      <c r="C2" s="55"/>
      <c r="E2" s="3"/>
      <c r="G2" s="7"/>
      <c r="H2" s="17"/>
      <c r="I2" s="7"/>
      <c r="J2" s="8"/>
      <c r="K2" s="8"/>
      <c r="L2" s="8"/>
      <c r="M2" s="8"/>
      <c r="N2" s="8"/>
      <c r="O2" s="8"/>
      <c r="P2" s="8"/>
      <c r="Q2" s="3"/>
      <c r="R2" s="3"/>
      <c r="S2" s="3"/>
    </row>
    <row r="3" spans="1:19" ht="21" x14ac:dyDescent="0.25">
      <c r="A3" s="50" t="s">
        <v>19</v>
      </c>
      <c r="B3" s="5" t="s">
        <v>23</v>
      </c>
      <c r="C3" s="55"/>
      <c r="E3" s="3"/>
      <c r="G3" s="7"/>
      <c r="H3" s="17"/>
      <c r="I3" s="7"/>
      <c r="J3" s="8"/>
      <c r="K3" s="8"/>
      <c r="L3" s="8"/>
      <c r="M3" s="8"/>
      <c r="N3" s="8"/>
      <c r="O3" s="8"/>
      <c r="P3" s="8"/>
      <c r="Q3" s="3"/>
      <c r="R3" s="3"/>
      <c r="S3" s="3"/>
    </row>
    <row r="4" spans="1:19" ht="21.75" thickBot="1" x14ac:dyDescent="0.3">
      <c r="A4" s="50" t="s">
        <v>20</v>
      </c>
      <c r="B4" s="5" t="s">
        <v>23</v>
      </c>
      <c r="C4" s="55"/>
      <c r="E4" s="3"/>
      <c r="F4" s="6"/>
      <c r="G4" s="7"/>
      <c r="H4" s="17"/>
      <c r="I4" s="7"/>
      <c r="J4" s="8"/>
      <c r="K4" s="8"/>
      <c r="L4" s="8"/>
      <c r="M4" s="8"/>
      <c r="N4" s="8"/>
      <c r="O4" s="8"/>
      <c r="P4" s="8"/>
      <c r="Q4" s="3"/>
      <c r="R4" s="3"/>
      <c r="S4" s="3"/>
    </row>
    <row r="5" spans="1:19" ht="22.5" customHeight="1" x14ac:dyDescent="0.25">
      <c r="A5" s="10" t="s">
        <v>24</v>
      </c>
      <c r="B5" s="51" t="s">
        <v>25</v>
      </c>
      <c r="C5" s="56" t="s">
        <v>26</v>
      </c>
      <c r="D5" s="18" t="s">
        <v>27</v>
      </c>
      <c r="E5" s="51" t="s">
        <v>28</v>
      </c>
      <c r="F5" s="51" t="s">
        <v>29</v>
      </c>
      <c r="G5" s="18" t="s">
        <v>30</v>
      </c>
      <c r="H5" s="52" t="s">
        <v>31</v>
      </c>
      <c r="I5" s="53" t="s">
        <v>0</v>
      </c>
      <c r="J5" s="51" t="s">
        <v>32</v>
      </c>
      <c r="K5" s="51" t="s">
        <v>33</v>
      </c>
      <c r="L5" s="51" t="s">
        <v>34</v>
      </c>
      <c r="M5" s="51" t="s">
        <v>35</v>
      </c>
      <c r="N5" s="12" t="s">
        <v>36</v>
      </c>
      <c r="O5" s="12" t="s">
        <v>11</v>
      </c>
      <c r="P5" s="12" t="s">
        <v>37</v>
      </c>
      <c r="Q5" s="12" t="s">
        <v>38</v>
      </c>
      <c r="R5" s="12" t="s">
        <v>1</v>
      </c>
      <c r="S5" s="12" t="s">
        <v>3</v>
      </c>
    </row>
    <row r="6" spans="1:19" x14ac:dyDescent="0.25">
      <c r="A6" s="19"/>
      <c r="B6" s="13"/>
      <c r="C6" s="57"/>
      <c r="D6" s="14"/>
      <c r="E6" s="13"/>
      <c r="F6" s="13"/>
      <c r="G6" s="13"/>
      <c r="H6" s="20">
        <v>0.18</v>
      </c>
      <c r="I6" s="13"/>
      <c r="J6" s="20">
        <v>0.01</v>
      </c>
      <c r="K6" s="20">
        <v>0.05</v>
      </c>
      <c r="L6" s="20">
        <v>0.1</v>
      </c>
      <c r="M6" s="20">
        <v>0.1</v>
      </c>
      <c r="N6" s="20">
        <v>0.18</v>
      </c>
      <c r="O6" s="20"/>
      <c r="P6" s="13"/>
      <c r="Q6" s="13"/>
      <c r="R6" s="13"/>
      <c r="S6" s="13"/>
    </row>
    <row r="7" spans="1:19" ht="15.75" thickBot="1" x14ac:dyDescent="0.3">
      <c r="A7" s="21"/>
      <c r="B7" s="15"/>
      <c r="C7" s="58"/>
      <c r="D7" s="16"/>
      <c r="E7" s="15"/>
      <c r="F7" s="15"/>
      <c r="G7" s="15"/>
      <c r="H7" s="22"/>
      <c r="I7" s="15"/>
      <c r="J7" s="22"/>
      <c r="K7" s="22"/>
      <c r="L7" s="22"/>
      <c r="M7" s="22"/>
      <c r="N7" s="22"/>
      <c r="O7" s="22"/>
      <c r="P7" s="15"/>
      <c r="Q7" s="15"/>
      <c r="R7" s="15"/>
      <c r="S7" s="15"/>
    </row>
    <row r="8" spans="1:19" ht="28.5" x14ac:dyDescent="0.25">
      <c r="A8" s="24">
        <v>66037</v>
      </c>
      <c r="B8" s="28" t="s">
        <v>39</v>
      </c>
      <c r="C8" s="59">
        <v>45587</v>
      </c>
      <c r="D8" s="26">
        <v>5</v>
      </c>
      <c r="E8" s="25">
        <v>484237.88</v>
      </c>
      <c r="F8" s="25">
        <v>186935</v>
      </c>
      <c r="G8" s="25">
        <f>E8-F8</f>
        <v>297302.88</v>
      </c>
      <c r="H8" s="45">
        <f>G8*18%</f>
        <v>53514.518400000001</v>
      </c>
      <c r="I8" s="45">
        <f>G8+H8</f>
        <v>350817.39840000001</v>
      </c>
      <c r="J8" s="45">
        <f>G8*20%</f>
        <v>59460.576000000001</v>
      </c>
      <c r="K8" s="45">
        <f>G8*5%</f>
        <v>14865.144</v>
      </c>
      <c r="L8" s="45">
        <f>G8*10%</f>
        <v>29730.288</v>
      </c>
      <c r="M8" s="45">
        <f>G8*10%</f>
        <v>29730.288</v>
      </c>
      <c r="N8" s="48">
        <f>H8</f>
        <v>53514.518400000001</v>
      </c>
      <c r="O8" s="45"/>
      <c r="P8" s="45">
        <f>I8-SUM(J8:O8)</f>
        <v>163516.584</v>
      </c>
      <c r="Q8" s="25">
        <v>99000</v>
      </c>
      <c r="R8" s="25" t="s">
        <v>9</v>
      </c>
      <c r="S8" s="25">
        <f>SUM(P8:P12)-SUM(Q8:Q12)</f>
        <v>76297.962400000077</v>
      </c>
    </row>
    <row r="9" spans="1:19" x14ac:dyDescent="0.25">
      <c r="A9" s="24">
        <v>66037</v>
      </c>
      <c r="B9" s="25" t="s">
        <v>40</v>
      </c>
      <c r="C9" s="59"/>
      <c r="D9" s="26">
        <v>5</v>
      </c>
      <c r="E9" s="25">
        <f>N8</f>
        <v>53514.518400000001</v>
      </c>
      <c r="F9" s="25"/>
      <c r="G9" s="25"/>
      <c r="H9" s="45"/>
      <c r="I9" s="45"/>
      <c r="J9" s="45"/>
      <c r="K9" s="45"/>
      <c r="L9" s="45"/>
      <c r="M9" s="45"/>
      <c r="N9" s="45"/>
      <c r="O9" s="45"/>
      <c r="P9" s="48">
        <f>E9</f>
        <v>53514.518400000001</v>
      </c>
      <c r="Q9" s="25">
        <v>74250</v>
      </c>
      <c r="R9" s="25" t="s">
        <v>10</v>
      </c>
      <c r="S9" s="25"/>
    </row>
    <row r="10" spans="1:19" ht="28.5" x14ac:dyDescent="0.25">
      <c r="A10" s="24">
        <v>66037</v>
      </c>
      <c r="B10" s="28" t="s">
        <v>39</v>
      </c>
      <c r="C10" s="59">
        <v>45607</v>
      </c>
      <c r="D10" s="26">
        <v>6</v>
      </c>
      <c r="E10" s="25">
        <v>318882</v>
      </c>
      <c r="F10" s="25">
        <v>0</v>
      </c>
      <c r="G10" s="25">
        <f>E10-F10</f>
        <v>318882</v>
      </c>
      <c r="H10" s="45">
        <f>G10*18%</f>
        <v>57398.759999999995</v>
      </c>
      <c r="I10" s="45">
        <f>G10+H10</f>
        <v>376280.76</v>
      </c>
      <c r="J10" s="45">
        <f>G10*20%</f>
        <v>63776.4</v>
      </c>
      <c r="K10" s="45">
        <f>G10*5%</f>
        <v>15944.1</v>
      </c>
      <c r="L10" s="45">
        <f>G10*10%</f>
        <v>31888.2</v>
      </c>
      <c r="M10" s="45">
        <f>G10*10%</f>
        <v>31888.2</v>
      </c>
      <c r="N10" s="48">
        <f>H10</f>
        <v>57398.759999999995</v>
      </c>
      <c r="O10" s="45"/>
      <c r="P10" s="45">
        <f>I10-SUM(J10:O10)</f>
        <v>175385.10000000003</v>
      </c>
      <c r="Q10" s="25">
        <v>46753</v>
      </c>
      <c r="R10" s="25" t="s">
        <v>13</v>
      </c>
      <c r="S10" s="25"/>
    </row>
    <row r="11" spans="1:19" x14ac:dyDescent="0.25">
      <c r="A11" s="24">
        <v>66037</v>
      </c>
      <c r="B11" s="25" t="s">
        <v>40</v>
      </c>
      <c r="C11" s="59"/>
      <c r="D11" s="26">
        <v>6</v>
      </c>
      <c r="E11" s="25">
        <f>N10</f>
        <v>57398.759999999995</v>
      </c>
      <c r="F11" s="25"/>
      <c r="G11" s="25"/>
      <c r="H11" s="45"/>
      <c r="I11" s="45"/>
      <c r="J11" s="45"/>
      <c r="K11" s="45"/>
      <c r="L11" s="45"/>
      <c r="M11" s="45"/>
      <c r="N11" s="45"/>
      <c r="O11" s="45"/>
      <c r="P11" s="48">
        <f>E11</f>
        <v>57398.759999999995</v>
      </c>
      <c r="Q11" s="25">
        <v>100000</v>
      </c>
      <c r="R11" s="25" t="s">
        <v>14</v>
      </c>
      <c r="S11" s="25"/>
    </row>
    <row r="12" spans="1:19" x14ac:dyDescent="0.25">
      <c r="A12" s="24">
        <v>66037</v>
      </c>
      <c r="B12" s="28"/>
      <c r="C12" s="59"/>
      <c r="D12" s="26"/>
      <c r="E12" s="25"/>
      <c r="F12" s="25"/>
      <c r="G12" s="25"/>
      <c r="H12" s="45"/>
      <c r="I12" s="45"/>
      <c r="J12" s="45"/>
      <c r="K12" s="45"/>
      <c r="L12" s="45"/>
      <c r="M12" s="45"/>
      <c r="N12" s="45"/>
      <c r="O12" s="45"/>
      <c r="P12" s="45"/>
      <c r="Q12" s="25">
        <v>53514</v>
      </c>
      <c r="R12" s="25" t="s">
        <v>15</v>
      </c>
      <c r="S12" s="25"/>
    </row>
    <row r="13" spans="1:19" x14ac:dyDescent="0.15">
      <c r="A13" s="24">
        <v>66037</v>
      </c>
      <c r="B13" s="28"/>
      <c r="C13" s="59"/>
      <c r="D13" s="26"/>
      <c r="E13" s="25"/>
      <c r="F13" s="25"/>
      <c r="G13" s="25"/>
      <c r="H13" s="45"/>
      <c r="I13" s="45"/>
      <c r="J13" s="45"/>
      <c r="K13" s="45"/>
      <c r="L13" s="45"/>
      <c r="M13" s="45"/>
      <c r="N13" s="45"/>
      <c r="O13" s="45"/>
      <c r="P13" s="45"/>
      <c r="Q13" s="25">
        <v>57399</v>
      </c>
      <c r="R13" s="49" t="s">
        <v>16</v>
      </c>
      <c r="S13" s="25"/>
    </row>
    <row r="14" spans="1:19" x14ac:dyDescent="0.25">
      <c r="A14" s="29"/>
      <c r="B14" s="30"/>
      <c r="C14" s="60"/>
      <c r="D14" s="31"/>
      <c r="E14" s="30"/>
      <c r="F14" s="30"/>
      <c r="G14" s="30"/>
      <c r="H14" s="32"/>
      <c r="I14" s="30"/>
      <c r="J14" s="32"/>
      <c r="K14" s="32"/>
      <c r="L14" s="32"/>
      <c r="M14" s="32"/>
      <c r="N14" s="32"/>
      <c r="O14" s="32"/>
      <c r="P14" s="30"/>
      <c r="Q14" s="30"/>
      <c r="R14" s="30"/>
      <c r="S14" s="30"/>
    </row>
    <row r="15" spans="1:19" x14ac:dyDescent="0.25">
      <c r="A15" s="24"/>
      <c r="B15" s="28"/>
      <c r="C15" s="59"/>
      <c r="D15" s="26"/>
      <c r="E15" s="25"/>
      <c r="F15" s="25"/>
      <c r="G15" s="25"/>
      <c r="H15" s="27"/>
      <c r="I15" s="25"/>
      <c r="J15" s="27"/>
      <c r="K15" s="27"/>
      <c r="L15" s="27"/>
      <c r="M15" s="27"/>
      <c r="N15" s="27"/>
      <c r="O15" s="27"/>
      <c r="P15" s="25"/>
      <c r="Q15" s="25"/>
      <c r="R15" s="25"/>
      <c r="S15" s="25">
        <f>SUM(P15:P17)-SUM(Q15:Q17)</f>
        <v>0</v>
      </c>
    </row>
    <row r="16" spans="1:19" x14ac:dyDescent="0.25">
      <c r="A16" s="24"/>
      <c r="B16" s="25"/>
      <c r="C16" s="59"/>
      <c r="D16" s="26"/>
      <c r="E16" s="25"/>
      <c r="F16" s="25"/>
      <c r="G16" s="25"/>
      <c r="H16" s="27"/>
      <c r="I16" s="25"/>
      <c r="J16" s="27"/>
      <c r="K16" s="27"/>
      <c r="L16" s="27"/>
      <c r="M16" s="27"/>
      <c r="N16" s="27"/>
      <c r="O16" s="27"/>
      <c r="P16" s="25"/>
      <c r="Q16" s="25"/>
      <c r="R16" s="25"/>
      <c r="S16" s="25"/>
    </row>
    <row r="17" spans="1:19" x14ac:dyDescent="0.25">
      <c r="A17" s="24"/>
      <c r="B17" s="25"/>
      <c r="C17" s="59"/>
      <c r="D17" s="26"/>
      <c r="E17" s="25"/>
      <c r="F17" s="25"/>
      <c r="G17" s="25"/>
      <c r="H17" s="27"/>
      <c r="I17" s="25"/>
      <c r="J17" s="27"/>
      <c r="K17" s="27"/>
      <c r="L17" s="27"/>
      <c r="M17" s="27"/>
      <c r="N17" s="27"/>
      <c r="O17" s="27"/>
      <c r="P17" s="25"/>
      <c r="Q17" s="25"/>
      <c r="R17" s="25"/>
      <c r="S17" s="25"/>
    </row>
    <row r="18" spans="1:19" x14ac:dyDescent="0.25">
      <c r="A18" s="29"/>
      <c r="B18" s="30"/>
      <c r="C18" s="60"/>
      <c r="D18" s="31"/>
      <c r="E18" s="30"/>
      <c r="F18" s="30"/>
      <c r="G18" s="30"/>
      <c r="H18" s="32"/>
      <c r="I18" s="30"/>
      <c r="J18" s="32"/>
      <c r="K18" s="32"/>
      <c r="L18" s="32"/>
      <c r="M18" s="32"/>
      <c r="N18" s="32"/>
      <c r="O18" s="32"/>
      <c r="P18" s="30"/>
      <c r="Q18" s="30"/>
      <c r="R18" s="30"/>
      <c r="S18" s="30"/>
    </row>
    <row r="19" spans="1:19" ht="15.75" thickBot="1" x14ac:dyDescent="0.3">
      <c r="A19" s="33"/>
      <c r="B19" s="33"/>
      <c r="C19" s="61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</row>
    <row r="20" spans="1:19" x14ac:dyDescent="0.25">
      <c r="A20" s="34"/>
      <c r="B20" s="11"/>
      <c r="C20" s="62"/>
      <c r="D20" s="35"/>
      <c r="E20" s="34"/>
      <c r="F20" s="34">
        <f>SUM(F8:F19)</f>
        <v>186935</v>
      </c>
      <c r="G20" s="34">
        <f t="shared" ref="G20:P20" si="0">SUM(G8:G19)</f>
        <v>616184.88</v>
      </c>
      <c r="H20" s="34">
        <f t="shared" si="0"/>
        <v>110913.2784</v>
      </c>
      <c r="I20" s="34">
        <f t="shared" si="0"/>
        <v>727098.15840000007</v>
      </c>
      <c r="J20" s="34">
        <f t="shared" si="0"/>
        <v>123236.976</v>
      </c>
      <c r="K20" s="34">
        <f t="shared" si="0"/>
        <v>30809.243999999999</v>
      </c>
      <c r="L20" s="34">
        <f t="shared" si="0"/>
        <v>61618.487999999998</v>
      </c>
      <c r="M20" s="34">
        <f t="shared" si="0"/>
        <v>61618.487999999998</v>
      </c>
      <c r="N20" s="34">
        <f t="shared" si="0"/>
        <v>110913.2784</v>
      </c>
      <c r="O20" s="34">
        <f t="shared" si="0"/>
        <v>0</v>
      </c>
      <c r="P20" s="34">
        <f t="shared" si="0"/>
        <v>449814.96240000008</v>
      </c>
      <c r="Q20" s="34">
        <f>SUM(Q8:Q19)</f>
        <v>430916</v>
      </c>
      <c r="R20" s="34"/>
      <c r="S20" s="34">
        <f>SUM(S6:S19)</f>
        <v>76297.962400000077</v>
      </c>
    </row>
    <row r="21" spans="1:19" ht="15.75" thickBot="1" x14ac:dyDescent="0.3">
      <c r="A21" s="36"/>
      <c r="B21" s="37"/>
      <c r="C21" s="63"/>
      <c r="D21" s="37"/>
      <c r="E21" s="38"/>
      <c r="F21" s="38"/>
      <c r="G21" s="38"/>
      <c r="H21" s="39"/>
      <c r="I21" s="39"/>
      <c r="J21" s="38"/>
      <c r="K21" s="38"/>
      <c r="L21" s="40"/>
      <c r="M21" s="40"/>
      <c r="N21" s="40"/>
      <c r="O21" s="40"/>
      <c r="P21" s="40"/>
      <c r="Q21" s="41">
        <f>P20-Q20</f>
        <v>18898.962400000077</v>
      </c>
      <c r="R21" s="38"/>
      <c r="S21" s="41"/>
    </row>
    <row r="22" spans="1:19" x14ac:dyDescent="0.25">
      <c r="A22" s="1"/>
      <c r="B22" s="3"/>
      <c r="C22" s="64"/>
      <c r="D22" s="3"/>
      <c r="E22" s="2"/>
      <c r="F22" s="2"/>
      <c r="G22" s="2"/>
      <c r="H22" s="4"/>
      <c r="I22" s="4"/>
      <c r="J22" s="2"/>
      <c r="K22" s="2"/>
      <c r="L22" s="9"/>
      <c r="M22" s="9"/>
      <c r="N22" s="9"/>
      <c r="O22" s="9"/>
      <c r="P22" s="9"/>
      <c r="Q22" s="42"/>
      <c r="R22" s="2"/>
      <c r="S22" s="42"/>
    </row>
    <row r="23" spans="1:19" x14ac:dyDescent="0.25">
      <c r="A23" s="1"/>
      <c r="B23" s="3"/>
      <c r="C23" s="64"/>
      <c r="D23" s="3"/>
      <c r="E23" s="2"/>
      <c r="F23" s="2"/>
      <c r="G23" s="2"/>
      <c r="H23" s="4"/>
      <c r="I23" s="4"/>
      <c r="J23" s="2"/>
      <c r="K23" s="2"/>
      <c r="L23" s="9"/>
      <c r="M23" s="9"/>
      <c r="N23" s="9"/>
      <c r="O23" s="9"/>
      <c r="P23" s="9"/>
      <c r="Q23" s="42"/>
      <c r="R23" s="2"/>
      <c r="S23" s="42"/>
    </row>
    <row r="24" spans="1:19" ht="15.75" thickBot="1" x14ac:dyDescent="0.3">
      <c r="A24" s="1"/>
      <c r="B24" s="3"/>
      <c r="C24" s="64"/>
      <c r="D24" s="3"/>
      <c r="E24" s="2"/>
      <c r="F24" s="2"/>
      <c r="G24" s="2"/>
      <c r="H24" s="4"/>
      <c r="I24" s="4"/>
      <c r="J24" s="2"/>
      <c r="K24" s="2"/>
      <c r="L24" s="43"/>
      <c r="M24" s="43"/>
      <c r="N24" s="43"/>
      <c r="O24" s="9"/>
      <c r="P24" s="9"/>
      <c r="Q24" s="42"/>
      <c r="R24" s="2"/>
      <c r="S24" s="42"/>
    </row>
    <row r="25" spans="1:19" ht="16.5" thickBot="1" x14ac:dyDescent="0.3">
      <c r="A25" s="1"/>
      <c r="B25" s="3"/>
      <c r="C25" s="64"/>
      <c r="D25" s="3"/>
      <c r="E25" s="2"/>
      <c r="F25" s="2"/>
      <c r="G25" s="2"/>
      <c r="H25" s="4"/>
      <c r="I25" s="4"/>
      <c r="J25" s="2"/>
      <c r="K25" s="2"/>
      <c r="L25" s="68" t="s">
        <v>2</v>
      </c>
      <c r="M25" s="68"/>
      <c r="N25" s="68"/>
      <c r="O25" s="2"/>
      <c r="P25" s="2"/>
      <c r="Q25" s="2"/>
      <c r="R25" s="2"/>
      <c r="S25" s="2"/>
    </row>
    <row r="26" spans="1:19" ht="16.5" thickBot="1" x14ac:dyDescent="0.3">
      <c r="A26" s="42"/>
      <c r="B26" s="9"/>
      <c r="C26" s="64"/>
      <c r="D26" s="3"/>
      <c r="E26" s="2"/>
      <c r="F26" s="2"/>
      <c r="G26" s="2"/>
      <c r="H26" s="4"/>
      <c r="I26" s="4"/>
      <c r="J26" s="2"/>
      <c r="K26" s="2"/>
      <c r="L26" s="69">
        <v>45631</v>
      </c>
      <c r="M26" s="68"/>
      <c r="N26" s="68"/>
      <c r="O26" s="2"/>
      <c r="P26" s="2"/>
      <c r="Q26" s="2"/>
      <c r="R26" s="2"/>
      <c r="S26" s="2"/>
    </row>
    <row r="27" spans="1:19" ht="15.75" thickBot="1" x14ac:dyDescent="0.3">
      <c r="A27" s="42"/>
      <c r="B27" s="9"/>
      <c r="C27" s="64"/>
      <c r="D27" s="3"/>
      <c r="E27" s="2"/>
      <c r="F27" s="2"/>
      <c r="G27" s="2"/>
      <c r="H27" s="4"/>
      <c r="I27" s="4"/>
      <c r="J27" s="2"/>
      <c r="K27" s="2"/>
      <c r="L27" s="67" t="s">
        <v>4</v>
      </c>
      <c r="M27" s="67"/>
      <c r="N27" s="44">
        <f>K20+L20+M20</f>
        <v>154046.21999999997</v>
      </c>
      <c r="O27" s="2"/>
      <c r="P27" s="2"/>
      <c r="Q27" s="2"/>
      <c r="R27" s="2"/>
      <c r="S27" s="2"/>
    </row>
    <row r="28" spans="1:19" ht="15.75" thickBot="1" x14ac:dyDescent="0.3">
      <c r="A28" s="42"/>
      <c r="B28" s="9"/>
      <c r="C28" s="64"/>
      <c r="D28" s="3"/>
      <c r="E28" s="2"/>
      <c r="F28" s="2"/>
      <c r="G28" s="2"/>
      <c r="H28" s="4"/>
      <c r="I28" s="4"/>
      <c r="J28" s="2"/>
      <c r="K28" s="2"/>
      <c r="L28" s="67" t="s">
        <v>5</v>
      </c>
      <c r="M28" s="67"/>
      <c r="N28" s="44">
        <f>O20</f>
        <v>0</v>
      </c>
      <c r="O28" s="2"/>
      <c r="P28" s="2"/>
      <c r="Q28" s="2"/>
      <c r="R28" s="2"/>
      <c r="S28" s="2"/>
    </row>
    <row r="29" spans="1:19" ht="15.75" thickBot="1" x14ac:dyDescent="0.3">
      <c r="A29" s="42"/>
      <c r="B29" s="9"/>
      <c r="C29" s="64"/>
      <c r="D29" s="3"/>
      <c r="E29" s="2"/>
      <c r="F29" s="2"/>
      <c r="G29" s="2"/>
      <c r="H29" s="4"/>
      <c r="I29" s="4"/>
      <c r="J29" s="2"/>
      <c r="K29" s="2"/>
      <c r="L29" s="67" t="s">
        <v>6</v>
      </c>
      <c r="M29" s="67"/>
      <c r="N29" s="46" t="s">
        <v>7</v>
      </c>
      <c r="O29" s="2"/>
      <c r="P29" s="2"/>
      <c r="Q29" s="2"/>
      <c r="R29" s="2"/>
      <c r="S29" s="2"/>
    </row>
    <row r="30" spans="1:19" ht="15.75" thickBot="1" x14ac:dyDescent="0.3">
      <c r="A30" s="42"/>
      <c r="B30" s="9"/>
      <c r="C30" s="64"/>
      <c r="D30" s="3"/>
      <c r="E30" s="2"/>
      <c r="F30" s="2"/>
      <c r="G30" s="2"/>
      <c r="H30" s="4"/>
      <c r="I30" s="4"/>
      <c r="J30" s="2"/>
      <c r="K30" s="2"/>
      <c r="L30" s="67" t="s">
        <v>8</v>
      </c>
      <c r="M30" s="67"/>
      <c r="N30" s="46">
        <f>Q21</f>
        <v>18898.962400000077</v>
      </c>
      <c r="O30" s="2"/>
      <c r="P30" s="2"/>
      <c r="Q30" s="2"/>
      <c r="R30" s="2"/>
      <c r="S30" s="2"/>
    </row>
    <row r="31" spans="1:19" ht="15.75" thickBot="1" x14ac:dyDescent="0.3">
      <c r="L31" s="66" t="s">
        <v>12</v>
      </c>
      <c r="M31" s="66"/>
      <c r="N31" s="47"/>
    </row>
  </sheetData>
  <mergeCells count="7">
    <mergeCell ref="L31:M31"/>
    <mergeCell ref="L30:M30"/>
    <mergeCell ref="L25:N25"/>
    <mergeCell ref="L26:N26"/>
    <mergeCell ref="L27:M27"/>
    <mergeCell ref="L28:M28"/>
    <mergeCell ref="L29:M29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2025-06-12T11:07:00Z</dcterms:modified>
</cp:coreProperties>
</file>