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li Construction\"/>
    </mc:Choice>
  </mc:AlternateContent>
  <xr:revisionPtr revIDLastSave="0" documentId="13_ncr:1_{ED495244-7900-4696-9065-E786D514AE85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1" i="1" l="1"/>
  <c r="H9" i="1"/>
  <c r="G12" i="1"/>
  <c r="I12" i="1" s="1"/>
  <c r="N25" i="1"/>
  <c r="O33" i="1" s="1"/>
  <c r="M12" i="1" l="1"/>
  <c r="H12" i="1" s="1"/>
  <c r="K12" i="1"/>
  <c r="J12" i="1"/>
  <c r="L12" i="1"/>
  <c r="G10" i="1"/>
  <c r="M10" i="1" l="1"/>
  <c r="E11" i="1" s="1"/>
  <c r="O11" i="1" s="1"/>
  <c r="O12" i="1"/>
  <c r="J10" i="1"/>
  <c r="L10" i="1"/>
  <c r="I10" i="1"/>
  <c r="K10" i="1"/>
  <c r="H10" i="1" l="1"/>
  <c r="T25" i="1"/>
  <c r="F25" i="1" l="1"/>
  <c r="P7" i="1"/>
  <c r="G8" i="1" l="1"/>
  <c r="K8" i="1" l="1"/>
  <c r="I8" i="1"/>
  <c r="L8" i="1"/>
  <c r="L25" i="1" s="1"/>
  <c r="M8" i="1"/>
  <c r="M25" i="1" s="1"/>
  <c r="K25" i="1"/>
  <c r="J8" i="1"/>
  <c r="J25" i="1" s="1"/>
  <c r="I25" i="1"/>
  <c r="H8" i="1" l="1"/>
  <c r="O8" i="1" s="1"/>
  <c r="E9" i="1"/>
  <c r="O9" i="1" s="1"/>
  <c r="O31" i="1"/>
  <c r="O34" i="1" l="1"/>
  <c r="O10" i="1" l="1"/>
  <c r="E25" i="1"/>
  <c r="G25" i="1" l="1"/>
  <c r="H25" i="1" l="1"/>
  <c r="O25" i="1"/>
  <c r="T27" i="1" s="1"/>
  <c r="O32" i="1" s="1"/>
</calcChain>
</file>

<file path=xl/sharedStrings.xml><?xml version="1.0" encoding="utf-8"?>
<sst xmlns="http://schemas.openxmlformats.org/spreadsheetml/2006/main" count="48" uniqueCount="43">
  <si>
    <t>Amount</t>
  </si>
  <si>
    <t>PAYMENT NOTE No.</t>
  </si>
  <si>
    <t>UTR</t>
  </si>
  <si>
    <t>TDS Amount @ 1% on BASIC AMOUNT</t>
  </si>
  <si>
    <t>Balance Payable Amount Rs. -</t>
  </si>
  <si>
    <t>Total Paid Amount Rs. -</t>
  </si>
  <si>
    <t>TD (10%)</t>
  </si>
  <si>
    <t>Hold amount</t>
  </si>
  <si>
    <t>ADV/Surplus</t>
  </si>
  <si>
    <t xml:space="preserve">GST </t>
  </si>
  <si>
    <t>Ali Construction</t>
  </si>
  <si>
    <t>16-04-2024 NEFT/AXISP00491684725/RIUP24/0131/ALI CONSTRUCTION/ICIC0000911 148500.00</t>
  </si>
  <si>
    <t>Ali construction</t>
  </si>
  <si>
    <t>20-06-2024 NEFT/AXISP00510567979/RIUP24/0896/ALI CONSTRUCTION/ICIC0000911 ₹ 1,00,000.00</t>
  </si>
  <si>
    <t>08-08-2024 NEFT/AXISP00526375817/RIUP24/1286/ALI CONSTRUCTION/ICIC0000911 86819.00</t>
  </si>
  <si>
    <t>29-08-2024 NEFT/AXISP00533190147/RIUP24/1555/ALI CONSTRUCTION/ICIC0000911 108424.00</t>
  </si>
  <si>
    <t>DPR Hold</t>
  </si>
  <si>
    <t>29-10-2024 NEFT/AXISP00560347889/RIUP24/1710/ALI CONSTRUCTION/ICIC0000911 400000.00</t>
  </si>
  <si>
    <t>27-11-2024 NEFT/AXISP00575054381/RIUP24/2246/ALI CONSTRUCTION/ICIC0000911 144477.00</t>
  </si>
  <si>
    <t>14-01-2025 NEFT/AXISP00598257720/RIUP24/2918/ALI CONSTRUCTION/ICIC0000911 179021.00</t>
  </si>
  <si>
    <t>14-01-2025 NEFT/AXISP00598257721/RIUP24/2919/ALI CONSTRUCTION/ICIC0000911 300000.00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</si>
  <si>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</si>
  <si>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</si>
  <si>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</si>
  <si>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</si>
  <si>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</si>
  <si>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</si>
  <si>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</si>
  <si>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</si>
  <si>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</si>
  <si>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</si>
  <si>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</si>
  <si>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</si>
  <si>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Total_Amount</t>
  </si>
  <si>
    <t>Subcontractor:</t>
  </si>
  <si>
    <t>State:</t>
  </si>
  <si>
    <t>Uttar Pradesh</t>
  </si>
  <si>
    <t>District:</t>
  </si>
  <si>
    <t>Muzaffarnagar</t>
  </si>
  <si>
    <t>Block:</t>
  </si>
  <si>
    <t>MARHKARIMPUR  Village BALANCE PIPELINE DISTRIBUTION NETWORK  work</t>
  </si>
  <si>
    <t>GST Release Note</t>
  </si>
  <si>
    <t>MARHKARIMPUR  Village BALANCE PIPELINE DISTRIBUTION NETWORK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</si>
</sst>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97">
    <xf numFmtId="0" fontId="0" fillId="0" borderId="0" xfId="0"/>
    <xf numFmtId="0" fontId="3" fillId="2" borderId="1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15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8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12" xfId="1" applyNumberFormat="1" applyFont="1" applyFill="1" applyBorder="1" applyAlignment="1">
      <alignment vertical="center"/>
    </xf>
    <xf numFmtId="14" fontId="2" fillId="2" borderId="14" xfId="1" applyNumberFormat="1" applyFont="1" applyFill="1" applyBorder="1" applyAlignment="1">
      <alignment vertical="center"/>
    </xf>
    <xf numFmtId="43" fontId="2" fillId="3" borderId="7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43" fontId="2" fillId="3" borderId="17" xfId="1" applyNumberFormat="1" applyFont="1" applyFill="1" applyBorder="1" applyAlignment="1">
      <alignment vertical="center"/>
    </xf>
    <xf numFmtId="43" fontId="2" fillId="3" borderId="6" xfId="1" applyNumberFormat="1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horizontal="center" vertical="center"/>
    </xf>
    <xf numFmtId="15" fontId="2" fillId="2" borderId="12" xfId="0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2" fillId="2" borderId="11" xfId="1" applyNumberFormat="1" applyFont="1" applyFill="1" applyBorder="1" applyAlignment="1">
      <alignment vertical="center" wrapText="1"/>
    </xf>
    <xf numFmtId="43" fontId="2" fillId="0" borderId="17" xfId="1" applyNumberFormat="1" applyFont="1" applyFill="1" applyBorder="1" applyAlignment="1">
      <alignment vertical="center"/>
    </xf>
    <xf numFmtId="43" fontId="2" fillId="0" borderId="18" xfId="1" applyNumberFormat="1" applyFont="1" applyFill="1" applyBorder="1" applyAlignment="1">
      <alignment vertical="center"/>
    </xf>
    <xf numFmtId="43" fontId="2" fillId="0" borderId="5" xfId="1" applyNumberFormat="1" applyFont="1" applyFill="1" applyBorder="1" applyAlignment="1">
      <alignment vertical="center"/>
    </xf>
    <xf numFmtId="0" fontId="3" fillId="0" borderId="10" xfId="0" applyFont="1" applyBorder="1" applyAlignment="1">
      <alignment horizontal="center" vertical="center" wrapText="1"/>
    </xf>
    <xf numFmtId="43" fontId="2" fillId="0" borderId="8" xfId="1" applyNumberFormat="1" applyFont="1" applyFill="1" applyBorder="1" applyAlignment="1">
      <alignment vertical="center"/>
    </xf>
    <xf numFmtId="43" fontId="2" fillId="0" borderId="9" xfId="1" applyNumberFormat="1" applyFont="1" applyFill="1" applyBorder="1" applyAlignment="1">
      <alignment vertical="center"/>
    </xf>
    <xf numFmtId="43" fontId="2" fillId="0" borderId="7" xfId="1" applyNumberFormat="1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43" fontId="4" fillId="2" borderId="12" xfId="0" applyNumberFormat="1" applyFont="1" applyFill="1" applyBorder="1" applyAlignment="1">
      <alignment vertical="center"/>
    </xf>
    <xf numFmtId="43" fontId="4" fillId="2" borderId="13" xfId="0" applyNumberFormat="1" applyFont="1" applyFill="1" applyBorder="1" applyAlignment="1">
      <alignment vertical="center"/>
    </xf>
    <xf numFmtId="43" fontId="4" fillId="2" borderId="14" xfId="0" applyNumberFormat="1" applyFont="1" applyFill="1" applyBorder="1" applyAlignment="1">
      <alignment vertical="center"/>
    </xf>
    <xf numFmtId="43" fontId="4" fillId="2" borderId="7" xfId="0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/>
    </xf>
    <xf numFmtId="14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3" fontId="2" fillId="2" borderId="22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0" fontId="3" fillId="2" borderId="24" xfId="0" applyFont="1" applyFill="1" applyBorder="1" applyAlignment="1">
      <alignment horizontal="center" vertical="center" wrapText="1"/>
    </xf>
    <xf numFmtId="43" fontId="2" fillId="2" borderId="25" xfId="1" applyNumberFormat="1" applyFont="1" applyFill="1" applyBorder="1" applyAlignment="1">
      <alignment vertical="center"/>
    </xf>
    <xf numFmtId="43" fontId="2" fillId="2" borderId="26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14" fontId="2" fillId="2" borderId="27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14" fontId="2" fillId="2" borderId="13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0" fontId="3" fillId="0" borderId="30" xfId="0" applyFont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43" fontId="2" fillId="3" borderId="28" xfId="1" applyNumberFormat="1" applyFont="1" applyFill="1" applyBorder="1" applyAlignment="1">
      <alignment vertical="center"/>
    </xf>
    <xf numFmtId="14" fontId="2" fillId="3" borderId="29" xfId="1" applyNumberFormat="1" applyFont="1" applyFill="1" applyBorder="1" applyAlignment="1">
      <alignment vertical="center"/>
    </xf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43" fontId="2" fillId="3" borderId="29" xfId="1" applyNumberFormat="1" applyFont="1" applyFill="1" applyBorder="1" applyAlignment="1">
      <alignment vertical="center"/>
    </xf>
    <xf numFmtId="0" fontId="3" fillId="4" borderId="3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 wrapText="1"/>
    </xf>
    <xf numFmtId="14" fontId="4" fillId="2" borderId="8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3" fontId="4" fillId="2" borderId="8" xfId="2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43" fontId="5" fillId="2" borderId="8" xfId="2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14" fontId="2" fillId="2" borderId="8" xfId="1" applyNumberFormat="1" applyFont="1" applyFill="1" applyBorder="1" applyAlignment="1">
      <alignment vertical="center"/>
    </xf>
    <xf numFmtId="9" fontId="2" fillId="2" borderId="8" xfId="1" applyNumberFormat="1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14" fontId="2" fillId="3" borderId="8" xfId="1" applyNumberFormat="1" applyFont="1" applyFill="1" applyBorder="1" applyAlignment="1">
      <alignment vertical="center"/>
    </xf>
    <xf numFmtId="9" fontId="2" fillId="3" borderId="8" xfId="1" applyNumberFormat="1" applyFont="1" applyFill="1" applyBorder="1" applyAlignment="1">
      <alignment vertical="center"/>
    </xf>
    <xf numFmtId="0" fontId="3" fillId="4" borderId="8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14" fontId="2" fillId="2" borderId="8" xfId="0" applyNumberFormat="1" applyFont="1" applyFill="1" applyBorder="1" applyAlignment="1">
      <alignment horizontal="center" vertical="center"/>
    </xf>
    <xf numFmtId="0" fontId="2" fillId="2" borderId="8" xfId="0" quotePrefix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0" borderId="8" xfId="0" applyBorder="1"/>
    <xf numFmtId="15" fontId="2" fillId="2" borderId="8" xfId="0" applyNumberFormat="1" applyFont="1" applyFill="1" applyBorder="1" applyAlignment="1">
      <alignment horizontal="center" vertical="center"/>
    </xf>
  </cellXfs>
  <cellStyles count="4">
    <cellStyle name="Comma" xfId="1" builtinId="3"/>
    <cellStyle name="Comma 2" xfId="2" xr:uid="{8C0C87B6-FB10-40AA-BA9F-3B8F25C79D09}"/>
    <cellStyle name="Comma 3" xfId="3" xr:uid="{7F24C24D-2FD1-40D6-B17B-EB6D4A768F1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4"/>
  <sheetViews>
    <sheetView tabSelected="1" zoomScale="130" zoomScaleNormal="130" workbookViewId="0">
      <pane ySplit="6" topLeftCell="A7" activePane="bottomLeft" state="frozen"/>
      <selection pane="bottomLeft" activeCell="D9" sqref="D9"/>
    </sheetView>
  </sheetViews>
  <sheetFormatPr defaultColWidth="9" defaultRowHeight="15" x14ac:dyDescent="0.25"/>
  <cols>
    <col min="1" max="1" width="6.7109375" style="2" bestFit="1" customWidth="1"/>
    <col min="2" max="2" width="44.5703125" style="3" customWidth="1"/>
    <col min="3" max="3" width="12" style="18" bestFit="1" customWidth="1"/>
    <col min="4" max="4" width="12.5703125" style="3" customWidth="1"/>
    <col min="5" max="5" width="15" style="3" bestFit="1" customWidth="1"/>
    <col min="6" max="6" width="12" style="3" bestFit="1" customWidth="1"/>
    <col min="7" max="7" width="16.140625" style="3" bestFit="1" customWidth="1"/>
    <col min="8" max="8" width="15" style="15" bestFit="1" customWidth="1"/>
    <col min="9" max="10" width="12" style="3" bestFit="1" customWidth="1"/>
    <col min="11" max="13" width="13.85546875" style="3" bestFit="1" customWidth="1"/>
    <col min="14" max="14" width="12" style="3" bestFit="1" customWidth="1"/>
    <col min="15" max="15" width="15" style="3" bestFit="1" customWidth="1"/>
    <col min="16" max="16" width="11.140625" style="3" bestFit="1" customWidth="1"/>
    <col min="17" max="17" width="28.7109375" style="3" bestFit="1" customWidth="1"/>
    <col min="18" max="18" width="7.28515625" style="3" bestFit="1" customWidth="1"/>
    <col min="19" max="19" width="35.5703125" style="3" bestFit="1" customWidth="1"/>
    <col min="20" max="20" width="16.7109375" style="3" bestFit="1" customWidth="1"/>
    <col min="21" max="21" width="93.85546875" style="3" bestFit="1" customWidth="1"/>
    <col min="22" max="22" width="9" style="3"/>
    <col min="23" max="23" width="12.5703125" style="3" bestFit="1" customWidth="1"/>
    <col min="24" max="16384" width="9" style="3"/>
  </cols>
  <sheetData>
    <row r="1" spans="1:21" x14ac:dyDescent="0.25">
      <c r="A1" s="72" t="s">
        <v>34</v>
      </c>
      <c r="B1" s="73" t="s">
        <v>10</v>
      </c>
    </row>
    <row r="2" spans="1:21" x14ac:dyDescent="0.25">
      <c r="A2" s="72" t="s">
        <v>35</v>
      </c>
      <c r="B2" s="71" t="s">
        <v>36</v>
      </c>
    </row>
    <row r="3" spans="1:21" x14ac:dyDescent="0.25">
      <c r="A3" s="72" t="s">
        <v>37</v>
      </c>
      <c r="B3" s="71" t="s">
        <v>38</v>
      </c>
    </row>
    <row r="4" spans="1:21" x14ac:dyDescent="0.25">
      <c r="A4" s="72" t="s">
        <v>39</v>
      </c>
      <c r="B4" s="71" t="s">
        <v>38</v>
      </c>
    </row>
    <row r="5" spans="1:21" s="83" customFormat="1" ht="30" x14ac:dyDescent="0.25">
      <c r="A5" s="76" t="s">
        <v>21</v>
      </c>
      <c r="B5" s="77" t="s">
        <v>22</v>
      </c>
      <c r="C5" s="78" t="s">
        <v>23</v>
      </c>
      <c r="D5" s="79" t="s">
        <v>24</v>
      </c>
      <c r="E5" s="77" t="s">
        <v>25</v>
      </c>
      <c r="F5" s="77" t="s">
        <v>26</v>
      </c>
      <c r="G5" s="79" t="s">
        <v>27</v>
      </c>
      <c r="H5" s="80" t="s">
        <v>0</v>
      </c>
      <c r="I5" s="77" t="s">
        <v>29</v>
      </c>
      <c r="J5" s="77" t="s">
        <v>30</v>
      </c>
      <c r="K5" s="81" t="s">
        <v>6</v>
      </c>
      <c r="L5" s="77" t="s">
        <v>31</v>
      </c>
      <c r="M5" s="82" t="s">
        <v>28</v>
      </c>
      <c r="N5" s="81" t="s">
        <v>16</v>
      </c>
      <c r="O5" s="77" t="s">
        <v>32</v>
      </c>
      <c r="P5" s="81"/>
      <c r="Q5" s="81" t="s">
        <v>1</v>
      </c>
      <c r="R5" s="81" t="s">
        <v>0</v>
      </c>
      <c r="S5" s="81" t="s">
        <v>3</v>
      </c>
      <c r="T5" s="77" t="s">
        <v>33</v>
      </c>
      <c r="U5" s="81" t="s">
        <v>2</v>
      </c>
    </row>
    <row r="6" spans="1:21" s="83" customFormat="1" x14ac:dyDescent="0.25">
      <c r="A6" s="76"/>
      <c r="B6" s="11"/>
      <c r="C6" s="84"/>
      <c r="D6" s="11"/>
      <c r="E6" s="85"/>
      <c r="F6" s="85"/>
      <c r="G6" s="85"/>
      <c r="H6" s="11"/>
      <c r="I6" s="85">
        <v>0.01</v>
      </c>
      <c r="J6" s="85">
        <v>0.05</v>
      </c>
      <c r="K6" s="85">
        <v>0.1</v>
      </c>
      <c r="L6" s="85">
        <v>0.1</v>
      </c>
      <c r="M6" s="85">
        <v>0.18</v>
      </c>
      <c r="N6" s="85"/>
      <c r="O6" s="11"/>
      <c r="P6" s="81"/>
      <c r="Q6" s="11"/>
      <c r="R6" s="11"/>
      <c r="S6" s="85">
        <v>0.02</v>
      </c>
      <c r="T6" s="85"/>
      <c r="U6" s="11"/>
    </row>
    <row r="7" spans="1:21" s="90" customFormat="1" x14ac:dyDescent="0.25">
      <c r="A7" s="86"/>
      <c r="B7" s="17"/>
      <c r="C7" s="87"/>
      <c r="D7" s="17"/>
      <c r="E7" s="88"/>
      <c r="F7" s="88"/>
      <c r="G7" s="88"/>
      <c r="H7" s="17"/>
      <c r="I7" s="88"/>
      <c r="J7" s="88"/>
      <c r="K7" s="88"/>
      <c r="L7" s="88"/>
      <c r="M7" s="88"/>
      <c r="N7" s="88"/>
      <c r="O7" s="17"/>
      <c r="P7" s="89">
        <f>A8</f>
        <v>63252</v>
      </c>
      <c r="Q7" s="17"/>
      <c r="R7" s="17"/>
      <c r="S7" s="88"/>
      <c r="T7" s="88"/>
      <c r="U7" s="17"/>
    </row>
    <row r="8" spans="1:21" s="83" customFormat="1" ht="28.5" x14ac:dyDescent="0.25">
      <c r="A8" s="76">
        <v>63252</v>
      </c>
      <c r="B8" s="91" t="s">
        <v>40</v>
      </c>
      <c r="C8" s="92">
        <v>45443</v>
      </c>
      <c r="D8" s="93">
        <v>98</v>
      </c>
      <c r="E8" s="11">
        <v>482330</v>
      </c>
      <c r="F8" s="11">
        <v>0</v>
      </c>
      <c r="G8" s="11">
        <f>ROUND(E8-F8,0)</f>
        <v>482330</v>
      </c>
      <c r="H8" s="11">
        <f>G8+M8</f>
        <v>569149</v>
      </c>
      <c r="I8" s="11">
        <f>ROUND(G8*$I$6,)</f>
        <v>4823</v>
      </c>
      <c r="J8" s="11">
        <f>ROUND(G8*$J$6,)</f>
        <v>24117</v>
      </c>
      <c r="K8" s="11">
        <f>ROUND(G8*$K$6,)</f>
        <v>48233</v>
      </c>
      <c r="L8" s="11">
        <f>ROUND(G8*$L$6,)</f>
        <v>48233</v>
      </c>
      <c r="M8" s="11">
        <f>ROUND(G8*$M$6,)</f>
        <v>86819</v>
      </c>
      <c r="N8" s="11"/>
      <c r="O8" s="34">
        <f>ROUND(H8-SUM(I8:M8),0)</f>
        <v>356924</v>
      </c>
      <c r="P8" s="94"/>
      <c r="Q8" s="34"/>
      <c r="R8" s="34"/>
      <c r="S8" s="34"/>
      <c r="T8" s="11">
        <v>148500</v>
      </c>
      <c r="U8" s="34" t="s">
        <v>11</v>
      </c>
    </row>
    <row r="9" spans="1:21" s="83" customFormat="1" x14ac:dyDescent="0.25">
      <c r="A9" s="76">
        <v>63252</v>
      </c>
      <c r="B9" s="95" t="s">
        <v>41</v>
      </c>
      <c r="C9" s="92"/>
      <c r="D9" s="93">
        <v>98</v>
      </c>
      <c r="E9" s="11">
        <f>M8</f>
        <v>86819</v>
      </c>
      <c r="F9" s="11"/>
      <c r="G9" s="11"/>
      <c r="H9" s="11">
        <f t="shared" ref="H9:H12" si="0">G9+M9</f>
        <v>0</v>
      </c>
      <c r="I9" s="11"/>
      <c r="J9" s="11"/>
      <c r="K9" s="11"/>
      <c r="L9" s="11"/>
      <c r="M9" s="11"/>
      <c r="N9" s="11"/>
      <c r="O9" s="34">
        <f>E9</f>
        <v>86819</v>
      </c>
      <c r="P9" s="94"/>
      <c r="Q9" s="34"/>
      <c r="R9" s="34"/>
      <c r="S9" s="34"/>
      <c r="T9" s="11">
        <v>100000</v>
      </c>
      <c r="U9" s="34" t="s">
        <v>13</v>
      </c>
    </row>
    <row r="10" spans="1:21" s="83" customFormat="1" ht="28.5" x14ac:dyDescent="0.25">
      <c r="A10" s="76">
        <v>63252</v>
      </c>
      <c r="B10" s="91" t="s">
        <v>42</v>
      </c>
      <c r="C10" s="92">
        <v>45518</v>
      </c>
      <c r="D10" s="93">
        <v>99</v>
      </c>
      <c r="E10" s="11">
        <v>802647</v>
      </c>
      <c r="F10" s="11"/>
      <c r="G10" s="11">
        <f t="shared" ref="G10" si="1">ROUND(E10-F10,0)</f>
        <v>802647</v>
      </c>
      <c r="H10" s="11">
        <f t="shared" si="0"/>
        <v>947123</v>
      </c>
      <c r="I10" s="11">
        <f>ROUND(G10*$I$6,)</f>
        <v>8026</v>
      </c>
      <c r="J10" s="11">
        <f>ROUND(G10*$J$6,)</f>
        <v>40132</v>
      </c>
      <c r="K10" s="11">
        <f>ROUND(G10*$K$6,)</f>
        <v>80265</v>
      </c>
      <c r="L10" s="11">
        <f>ROUND(G10*$L$6,)</f>
        <v>80265</v>
      </c>
      <c r="M10" s="11">
        <f t="shared" ref="M10" si="2">ROUND(G10*$M$6,)</f>
        <v>144476</v>
      </c>
      <c r="N10" s="11">
        <v>14938</v>
      </c>
      <c r="O10" s="34">
        <f>ROUND(H10-SUM(I10:N10),0)</f>
        <v>579021</v>
      </c>
      <c r="P10" s="94"/>
      <c r="Q10" s="34"/>
      <c r="R10" s="34"/>
      <c r="S10" s="34"/>
      <c r="T10" s="11">
        <v>86819</v>
      </c>
      <c r="U10" s="34" t="s">
        <v>14</v>
      </c>
    </row>
    <row r="11" spans="1:21" s="83" customFormat="1" x14ac:dyDescent="0.25">
      <c r="A11" s="76">
        <v>63252</v>
      </c>
      <c r="B11" s="95" t="s">
        <v>41</v>
      </c>
      <c r="C11" s="92"/>
      <c r="D11" s="93">
        <v>99</v>
      </c>
      <c r="E11" s="11">
        <f>M10</f>
        <v>144476</v>
      </c>
      <c r="F11" s="11"/>
      <c r="G11" s="11"/>
      <c r="H11" s="11">
        <f t="shared" si="0"/>
        <v>0</v>
      </c>
      <c r="I11" s="11"/>
      <c r="J11" s="11"/>
      <c r="K11" s="11"/>
      <c r="L11" s="11"/>
      <c r="M11" s="11"/>
      <c r="N11" s="11"/>
      <c r="O11" s="34">
        <f>E11</f>
        <v>144476</v>
      </c>
      <c r="P11" s="94"/>
      <c r="Q11" s="34"/>
      <c r="R11" s="34"/>
      <c r="S11" s="34"/>
      <c r="T11" s="11">
        <v>108424</v>
      </c>
      <c r="U11" s="34" t="s">
        <v>15</v>
      </c>
    </row>
    <row r="12" spans="1:21" s="83" customFormat="1" ht="28.5" x14ac:dyDescent="0.25">
      <c r="A12" s="76">
        <v>63252</v>
      </c>
      <c r="B12" s="91" t="s">
        <v>42</v>
      </c>
      <c r="C12" s="92">
        <v>45658</v>
      </c>
      <c r="D12" s="93">
        <v>101</v>
      </c>
      <c r="E12" s="11">
        <v>605896</v>
      </c>
      <c r="F12" s="11">
        <v>41098</v>
      </c>
      <c r="G12" s="11">
        <f t="shared" ref="G12" si="3">ROUND(E12-F12,0)</f>
        <v>564798</v>
      </c>
      <c r="H12" s="11">
        <f t="shared" si="0"/>
        <v>666462</v>
      </c>
      <c r="I12" s="11">
        <f>ROUND(G12*$I$6,)</f>
        <v>5648</v>
      </c>
      <c r="J12" s="11">
        <f>ROUND(G12*$J$6,)</f>
        <v>28240</v>
      </c>
      <c r="K12" s="11">
        <f>ROUND(G12*$K$6,)</f>
        <v>56480</v>
      </c>
      <c r="L12" s="11">
        <f>ROUND(G12*$L$6,)</f>
        <v>56480</v>
      </c>
      <c r="M12" s="11">
        <f t="shared" ref="M12" si="4">ROUND(G12*$M$6,)</f>
        <v>101664</v>
      </c>
      <c r="N12" s="11">
        <v>0</v>
      </c>
      <c r="O12" s="34">
        <f>ROUND(H12-SUM(I12:N12),0)</f>
        <v>417950</v>
      </c>
      <c r="P12" s="94"/>
      <c r="Q12" s="34"/>
      <c r="R12" s="34"/>
      <c r="S12" s="34"/>
      <c r="T12" s="11">
        <v>400000</v>
      </c>
      <c r="U12" s="34" t="s">
        <v>17</v>
      </c>
    </row>
    <row r="13" spans="1:21" s="83" customFormat="1" x14ac:dyDescent="0.25">
      <c r="A13" s="76">
        <v>63252</v>
      </c>
      <c r="B13" s="91"/>
      <c r="C13" s="96"/>
      <c r="D13" s="93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34"/>
      <c r="P13" s="94"/>
      <c r="Q13" s="34"/>
      <c r="R13" s="34"/>
      <c r="S13" s="34"/>
      <c r="T13" s="11">
        <v>144477</v>
      </c>
      <c r="U13" s="34" t="s">
        <v>18</v>
      </c>
    </row>
    <row r="14" spans="1:21" s="83" customFormat="1" x14ac:dyDescent="0.25">
      <c r="A14" s="76">
        <v>63252</v>
      </c>
      <c r="B14" s="91"/>
      <c r="C14" s="96"/>
      <c r="D14" s="93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34"/>
      <c r="P14" s="94"/>
      <c r="Q14" s="34"/>
      <c r="R14" s="34"/>
      <c r="S14" s="34"/>
      <c r="T14" s="11">
        <v>179021</v>
      </c>
      <c r="U14" s="34" t="s">
        <v>19</v>
      </c>
    </row>
    <row r="15" spans="1:21" s="83" customFormat="1" x14ac:dyDescent="0.25">
      <c r="A15" s="76">
        <v>63252</v>
      </c>
      <c r="B15" s="91"/>
      <c r="C15" s="96"/>
      <c r="D15" s="93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34"/>
      <c r="P15" s="94"/>
      <c r="Q15" s="34"/>
      <c r="R15" s="34"/>
      <c r="S15" s="34"/>
      <c r="T15" s="11">
        <v>300000</v>
      </c>
      <c r="U15" s="34" t="s">
        <v>20</v>
      </c>
    </row>
    <row r="16" spans="1:21" s="16" customFormat="1" ht="15.75" thickBot="1" x14ac:dyDescent="0.3">
      <c r="A16" s="37"/>
      <c r="B16" s="69"/>
      <c r="C16" s="70"/>
      <c r="D16" s="74"/>
      <c r="E16" s="21"/>
      <c r="F16" s="21"/>
      <c r="G16" s="21"/>
      <c r="H16" s="22"/>
      <c r="I16" s="21"/>
      <c r="J16" s="23"/>
      <c r="K16" s="23"/>
      <c r="L16" s="23"/>
      <c r="M16" s="23"/>
      <c r="N16" s="23"/>
      <c r="O16" s="23"/>
      <c r="P16" s="75"/>
      <c r="Q16" s="24"/>
      <c r="R16" s="25"/>
      <c r="S16" s="22"/>
      <c r="T16" s="21"/>
      <c r="U16" s="23"/>
    </row>
    <row r="17" spans="1:23" x14ac:dyDescent="0.25">
      <c r="B17" s="29"/>
      <c r="C17" s="20"/>
      <c r="D17" s="9"/>
      <c r="E17" s="36"/>
      <c r="F17" s="36"/>
      <c r="G17" s="36"/>
      <c r="H17" s="32"/>
      <c r="I17" s="36"/>
      <c r="J17" s="30"/>
      <c r="K17" s="30"/>
      <c r="L17" s="30"/>
      <c r="M17" s="30"/>
      <c r="N17" s="30"/>
      <c r="O17" s="30"/>
      <c r="P17" s="56"/>
      <c r="Q17" s="31"/>
      <c r="R17" s="34"/>
      <c r="S17" s="35"/>
      <c r="T17" s="36"/>
      <c r="U17" s="30"/>
    </row>
    <row r="18" spans="1:23" x14ac:dyDescent="0.25">
      <c r="B18" s="9"/>
      <c r="C18" s="20"/>
      <c r="D18" s="10"/>
      <c r="E18" s="7"/>
      <c r="F18" s="7"/>
      <c r="G18" s="7"/>
      <c r="H18" s="5"/>
      <c r="I18" s="7"/>
      <c r="J18" s="6"/>
      <c r="K18" s="6"/>
      <c r="L18" s="6"/>
      <c r="M18" s="6"/>
      <c r="N18" s="6"/>
      <c r="O18" s="30"/>
      <c r="P18" s="33"/>
      <c r="Q18" s="31"/>
      <c r="R18" s="34"/>
      <c r="S18" s="35"/>
      <c r="T18" s="7"/>
      <c r="U18" s="30"/>
    </row>
    <row r="19" spans="1:23" x14ac:dyDescent="0.25">
      <c r="B19" s="26"/>
      <c r="C19" s="27"/>
      <c r="D19" s="10"/>
      <c r="E19" s="4"/>
      <c r="F19" s="4"/>
      <c r="G19" s="4"/>
      <c r="H19" s="5"/>
      <c r="I19" s="4"/>
      <c r="J19" s="13"/>
      <c r="K19" s="13"/>
      <c r="L19" s="13"/>
      <c r="M19" s="13"/>
      <c r="N19" s="6"/>
      <c r="O19" s="30"/>
      <c r="P19" s="33"/>
      <c r="Q19" s="31"/>
      <c r="R19" s="34"/>
      <c r="S19" s="35"/>
      <c r="T19" s="4"/>
      <c r="U19" s="30"/>
    </row>
    <row r="20" spans="1:23" x14ac:dyDescent="0.25">
      <c r="B20" s="9"/>
      <c r="C20" s="20"/>
      <c r="D20" s="10"/>
      <c r="E20" s="4"/>
      <c r="F20" s="4"/>
      <c r="G20" s="4"/>
      <c r="H20" s="12"/>
      <c r="I20" s="4"/>
      <c r="J20" s="13"/>
      <c r="K20" s="13"/>
      <c r="L20" s="13"/>
      <c r="M20" s="13"/>
      <c r="N20" s="13"/>
      <c r="O20" s="13"/>
      <c r="P20" s="1"/>
      <c r="Q20" s="8"/>
      <c r="R20" s="11"/>
      <c r="S20" s="12"/>
      <c r="T20" s="4"/>
      <c r="U20" s="13"/>
    </row>
    <row r="21" spans="1:23" x14ac:dyDescent="0.25">
      <c r="B21" s="9"/>
      <c r="C21" s="20"/>
      <c r="D21" s="10"/>
      <c r="E21" s="4"/>
      <c r="F21" s="4"/>
      <c r="G21" s="4"/>
      <c r="H21" s="12"/>
      <c r="I21" s="4"/>
      <c r="J21" s="13"/>
      <c r="K21" s="13"/>
      <c r="L21" s="13"/>
      <c r="M21" s="13"/>
      <c r="N21" s="13"/>
      <c r="O21" s="13"/>
      <c r="P21" s="1"/>
      <c r="Q21" s="8"/>
      <c r="R21" s="11"/>
      <c r="S21" s="12"/>
      <c r="T21" s="4"/>
      <c r="U21" s="13"/>
    </row>
    <row r="22" spans="1:23" ht="15.75" thickBot="1" x14ac:dyDescent="0.3">
      <c r="B22" s="43"/>
      <c r="C22" s="44"/>
      <c r="D22" s="45"/>
      <c r="E22" s="10"/>
      <c r="F22" s="10"/>
      <c r="G22" s="10"/>
      <c r="H22" s="46"/>
      <c r="I22" s="10"/>
      <c r="J22" s="47"/>
      <c r="K22" s="47"/>
      <c r="L22" s="47"/>
      <c r="M22" s="47"/>
      <c r="N22" s="47"/>
      <c r="O22" s="47"/>
      <c r="P22" s="48"/>
      <c r="Q22" s="49"/>
      <c r="R22" s="50"/>
      <c r="S22" s="46"/>
      <c r="T22" s="10"/>
      <c r="U22" s="47"/>
      <c r="W22" s="28"/>
    </row>
    <row r="23" spans="1:23" x14ac:dyDescent="0.25">
      <c r="A23" s="42"/>
      <c r="B23" s="51"/>
      <c r="C23" s="52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</row>
    <row r="24" spans="1:23" x14ac:dyDescent="0.25">
      <c r="A24" s="42"/>
      <c r="B24" s="4"/>
      <c r="C24" s="19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3" x14ac:dyDescent="0.25">
      <c r="A25" s="42"/>
      <c r="B25" s="4"/>
      <c r="C25" s="19"/>
      <c r="D25" s="4"/>
      <c r="E25" s="53">
        <f t="shared" ref="E25:J25" si="5">SUM(E8:E22)</f>
        <v>2122168</v>
      </c>
      <c r="F25" s="53">
        <f t="shared" si="5"/>
        <v>41098</v>
      </c>
      <c r="G25" s="53">
        <f t="shared" si="5"/>
        <v>1849775</v>
      </c>
      <c r="H25" s="53">
        <f t="shared" si="5"/>
        <v>2182734</v>
      </c>
      <c r="I25" s="53">
        <f t="shared" si="5"/>
        <v>18497</v>
      </c>
      <c r="J25" s="53">
        <f t="shared" si="5"/>
        <v>92489</v>
      </c>
      <c r="K25" s="53">
        <f t="shared" ref="K25:L25" si="6">SUM(K8:K22)</f>
        <v>184978</v>
      </c>
      <c r="L25" s="53">
        <f t="shared" si="6"/>
        <v>184978</v>
      </c>
      <c r="M25" s="53">
        <f>SUM(M8:M22)</f>
        <v>332959</v>
      </c>
      <c r="N25" s="53">
        <f>SUM(N8:N22)</f>
        <v>14938</v>
      </c>
      <c r="O25" s="53">
        <f>SUM(O8:O22)</f>
        <v>1585190</v>
      </c>
      <c r="P25" s="53"/>
      <c r="Q25" s="53" t="s">
        <v>5</v>
      </c>
      <c r="R25" s="53"/>
      <c r="S25" s="53"/>
      <c r="T25" s="53">
        <f>SUM(T6:T22)</f>
        <v>1467241</v>
      </c>
      <c r="U25" s="53"/>
    </row>
    <row r="26" spans="1:23" x14ac:dyDescent="0.25">
      <c r="A26" s="42"/>
      <c r="B26" s="4"/>
      <c r="C26" s="19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3" ht="15.75" thickBot="1" x14ac:dyDescent="0.3">
      <c r="A27" s="42"/>
      <c r="B27" s="14"/>
      <c r="C27" s="54"/>
      <c r="D27" s="14"/>
      <c r="E27" s="55"/>
      <c r="F27" s="55"/>
      <c r="G27" s="55"/>
      <c r="H27" s="14"/>
      <c r="I27" s="14"/>
      <c r="J27" s="14"/>
      <c r="K27" s="14"/>
      <c r="L27" s="14"/>
      <c r="M27" s="14"/>
      <c r="N27" s="14"/>
      <c r="O27" s="14"/>
      <c r="P27" s="14"/>
      <c r="Q27" s="55" t="s">
        <v>4</v>
      </c>
      <c r="R27" s="14"/>
      <c r="S27" s="14"/>
      <c r="T27" s="55">
        <f>O25-T25</f>
        <v>117949</v>
      </c>
      <c r="U27" s="14"/>
    </row>
    <row r="28" spans="1:23" ht="15.75" thickBot="1" x14ac:dyDescent="0.3"/>
    <row r="29" spans="1:23" ht="15.75" thickBot="1" x14ac:dyDescent="0.3">
      <c r="M29" s="63" t="s">
        <v>12</v>
      </c>
      <c r="N29" s="64"/>
      <c r="O29" s="65"/>
    </row>
    <row r="30" spans="1:23" ht="15.75" thickBot="1" x14ac:dyDescent="0.3">
      <c r="M30" s="66">
        <v>45672</v>
      </c>
      <c r="N30" s="67"/>
      <c r="O30" s="68"/>
    </row>
    <row r="31" spans="1:23" x14ac:dyDescent="0.25">
      <c r="M31" s="57" t="s">
        <v>7</v>
      </c>
      <c r="N31" s="58"/>
      <c r="O31" s="41">
        <f>J25+K25+L25</f>
        <v>462445</v>
      </c>
    </row>
    <row r="32" spans="1:23" x14ac:dyDescent="0.25">
      <c r="M32" s="59" t="s">
        <v>8</v>
      </c>
      <c r="N32" s="60"/>
      <c r="O32" s="38">
        <f>T27</f>
        <v>117949</v>
      </c>
    </row>
    <row r="33" spans="13:15" x14ac:dyDescent="0.25">
      <c r="M33" s="59" t="s">
        <v>16</v>
      </c>
      <c r="N33" s="60"/>
      <c r="O33" s="40">
        <f>N25</f>
        <v>14938</v>
      </c>
    </row>
    <row r="34" spans="13:15" ht="15.75" thickBot="1" x14ac:dyDescent="0.3">
      <c r="M34" s="61" t="s">
        <v>9</v>
      </c>
      <c r="N34" s="62"/>
      <c r="O34" s="39">
        <f>M25-O9-O11</f>
        <v>101664</v>
      </c>
    </row>
  </sheetData>
  <mergeCells count="6">
    <mergeCell ref="M31:N31"/>
    <mergeCell ref="M32:N32"/>
    <mergeCell ref="M34:N34"/>
    <mergeCell ref="M29:O29"/>
    <mergeCell ref="M30:O30"/>
    <mergeCell ref="M33:N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2025-06-12T08:56:10Z</dcterms:modified>
</cp:coreProperties>
</file>