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00A0CA9A-E078-4BC9-864D-1B9CE0FCCD9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1" l="1"/>
  <c r="Q15" i="1"/>
  <c r="J16" i="1" l="1"/>
  <c r="K16" i="1"/>
  <c r="N16" i="1"/>
  <c r="G13" i="1"/>
  <c r="K13" i="1" s="1"/>
  <c r="Q12" i="1"/>
  <c r="O19" i="1"/>
  <c r="M27" i="1" s="1"/>
  <c r="I16" i="1" l="1"/>
  <c r="P16" i="1" s="1"/>
  <c r="W18" i="1" s="1"/>
  <c r="N13" i="1"/>
  <c r="J13" i="1"/>
  <c r="M13" i="1"/>
  <c r="I13" i="1"/>
  <c r="P13" i="1" s="1"/>
  <c r="W15" i="1" s="1"/>
  <c r="L13" i="1"/>
  <c r="G9" i="1"/>
  <c r="K9" i="1" s="1"/>
  <c r="Q7" i="1"/>
  <c r="G8" i="1"/>
  <c r="J9" i="1" l="1"/>
  <c r="N9" i="1"/>
  <c r="L9" i="1"/>
  <c r="M9" i="1"/>
  <c r="L8" i="1"/>
  <c r="M8" i="1"/>
  <c r="I8" i="1"/>
  <c r="K8" i="1"/>
  <c r="K19" i="1" s="1"/>
  <c r="J8" i="1"/>
  <c r="M19" i="1" l="1"/>
  <c r="L19" i="1"/>
  <c r="M26" i="1" s="1"/>
  <c r="I9" i="1"/>
  <c r="P9" i="1" s="1"/>
  <c r="N8" i="1"/>
  <c r="N19" i="1" s="1"/>
  <c r="M29" i="1" s="1"/>
  <c r="U19" i="1"/>
  <c r="P8" i="1" l="1"/>
  <c r="W12" i="1" l="1"/>
  <c r="W19" i="1" s="1"/>
  <c r="P19" i="1"/>
  <c r="U21" i="1" s="1"/>
  <c r="M28" i="1" s="1"/>
</calcChain>
</file>

<file path=xl/sharedStrings.xml><?xml version="1.0" encoding="utf-8"?>
<sst xmlns="http://schemas.openxmlformats.org/spreadsheetml/2006/main" count="50" uniqueCount="48">
  <si>
    <t>Amount</t>
  </si>
  <si>
    <t>PAYMENT NOTE No.</t>
  </si>
  <si>
    <t>UTR</t>
  </si>
  <si>
    <t>Pipe Laying work</t>
  </si>
  <si>
    <t>Total Paid Amount Rs. -</t>
  </si>
  <si>
    <t>Balance Payable Amount Rs. -</t>
  </si>
  <si>
    <t>Hold the Amount because the Qty. is more then the DPR</t>
  </si>
  <si>
    <t>M/s Akram</t>
  </si>
  <si>
    <t>10-11-2023 NEFT/AXISP00443464525/RIUP23/3255/AKRAM/PUNB0SUPGB5 148500.00</t>
  </si>
  <si>
    <t>11-12-2023 NEFT/AXISP00451509782/RIUP23/3431/AKRAM/PUNB0SUPGB5 17544.00</t>
  </si>
  <si>
    <t>09-01-2024 NEFT/AXISP00461001722/RIUP23/4123/AKRAM/PUNB0SUPGB5 151174.00</t>
  </si>
  <si>
    <t>22-03-2024 NEFT/AXISP00483290485/RIUP23/5247/AKRAM/PUNB0SUPGB5 59400.00</t>
  </si>
  <si>
    <t xml:space="preserve">Total Hold </t>
  </si>
  <si>
    <t>DPR Excess  Debit</t>
  </si>
  <si>
    <t>Advance/ Surplus</t>
  </si>
  <si>
    <t>GST Remaining</t>
  </si>
  <si>
    <t>Akram</t>
  </si>
  <si>
    <t>PIPE LINE ROAD RESTORATION WORK AT ODRI FATEHPUR VILLAGE BLOCK-UNN</t>
  </si>
  <si>
    <t>29-01-2025 NEFT/AXISP00604547877/RIUP24/3012/AKRAM/PUNB0SUPGB5 50000.00</t>
  </si>
  <si>
    <t>14-02-2025 NEFT/AXISP00616404531/RIUP24/3174/AKRAM/PUNB0SUPGB5 35000.00</t>
  </si>
  <si>
    <t>25-02-2025 NEFT/AXISP00621808047/RIUP24/2882/AKRAM/PUNB0SUPGB5 75000.00</t>
  </si>
  <si>
    <t>Subcontractor:</t>
  </si>
  <si>
    <t>State:</t>
  </si>
  <si>
    <t>District:</t>
  </si>
  <si>
    <t>Block:</t>
  </si>
  <si>
    <t>Uttar Pradesh</t>
  </si>
  <si>
    <t>Shamli</t>
  </si>
  <si>
    <t xml:space="preserve">Yousufpur choutra Village UNN Block Pipe line Road work </t>
  </si>
  <si>
    <t>Jangeri Village Pipe line Road work</t>
  </si>
  <si>
    <t>Jangeri Village Pipe line Road  work</t>
  </si>
  <si>
    <t>ODRI FATEHPUR VILLAGE PIPE LINE ROAD RESTORATION WORK AT ODRI FATEHPUR VILLAGE BLOCK-UNN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</si>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</sst>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1">
    <xf numFmtId="0" fontId="0" fillId="0" borderId="0" xfId="0"/>
    <xf numFmtId="15" fontId="3" fillId="2" borderId="6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quotePrefix="1" applyFont="1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14" fontId="3" fillId="2" borderId="6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9" fontId="3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43" fontId="3" fillId="2" borderId="8" xfId="1" applyNumberFormat="1" applyFont="1" applyFill="1" applyBorder="1" applyAlignment="1">
      <alignment horizontal="right" vertical="center"/>
    </xf>
    <xf numFmtId="0" fontId="5" fillId="2" borderId="8" xfId="0" applyFont="1" applyFill="1" applyBorder="1" applyAlignment="1">
      <alignment horizontal="center" vertical="center" wrapText="1"/>
    </xf>
    <xf numFmtId="43" fontId="3" fillId="2" borderId="10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14" fontId="3" fillId="2" borderId="0" xfId="0" applyNumberFormat="1" applyFont="1" applyFill="1" applyAlignment="1">
      <alignment vertical="center"/>
    </xf>
    <xf numFmtId="165" fontId="6" fillId="2" borderId="4" xfId="0" applyNumberFormat="1" applyFont="1" applyFill="1" applyBorder="1" applyAlignment="1">
      <alignment vertical="center"/>
    </xf>
    <xf numFmtId="165" fontId="6" fillId="2" borderId="13" xfId="0" applyNumberFormat="1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43" fontId="5" fillId="2" borderId="6" xfId="1" applyNumberFormat="1" applyFont="1" applyFill="1" applyBorder="1" applyAlignment="1">
      <alignment horizontal="center" vertical="center"/>
    </xf>
    <xf numFmtId="43" fontId="5" fillId="2" borderId="7" xfId="1" applyNumberFormat="1" applyFont="1" applyFill="1" applyBorder="1" applyAlignment="1">
      <alignment horizontal="center" vertical="center"/>
    </xf>
    <xf numFmtId="0" fontId="6" fillId="0" borderId="0" xfId="0" applyFont="1"/>
    <xf numFmtId="0" fontId="6" fillId="2" borderId="10" xfId="0" applyFont="1" applyFill="1" applyBorder="1" applyAlignment="1">
      <alignment vertical="center"/>
    </xf>
    <xf numFmtId="0" fontId="6" fillId="2" borderId="10" xfId="0" applyFont="1" applyFill="1" applyBorder="1" applyAlignment="1">
      <alignment horizontal="center" vertical="center" wrapText="1"/>
    </xf>
    <xf numFmtId="14" fontId="6" fillId="2" borderId="10" xfId="0" applyNumberFormat="1" applyFont="1" applyFill="1" applyBorder="1" applyAlignment="1">
      <alignment horizontal="center" vertical="center"/>
    </xf>
    <xf numFmtId="43" fontId="9" fillId="2" borderId="10" xfId="1" applyNumberFormat="1" applyFont="1" applyFill="1" applyBorder="1" applyAlignment="1">
      <alignment horizontal="center" vertical="center"/>
    </xf>
    <xf numFmtId="43" fontId="6" fillId="2" borderId="10" xfId="1" applyNumberFormat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14" fontId="7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14" fontId="8" fillId="2" borderId="2" xfId="0" applyNumberFormat="1" applyFont="1" applyFill="1" applyBorder="1" applyAlignment="1">
      <alignment horizontal="center" vertical="center"/>
    </xf>
    <xf numFmtId="14" fontId="8" fillId="2" borderId="3" xfId="0" applyNumberFormat="1" applyFont="1" applyFill="1" applyBorder="1" applyAlignment="1">
      <alignment horizontal="center" vertical="center"/>
    </xf>
    <xf numFmtId="14" fontId="8" fillId="2" borderId="9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9"/>
  <sheetViews>
    <sheetView tabSelected="1" zoomScaleNormal="100" workbookViewId="0">
      <selection activeCell="B3" sqref="B3"/>
    </sheetView>
  </sheetViews>
  <sheetFormatPr defaultColWidth="9" defaultRowHeight="24.95" customHeight="1" x14ac:dyDescent="0.25"/>
  <cols>
    <col min="1" max="1" width="13.42578125" style="39" customWidth="1"/>
    <col min="2" max="2" width="30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6" width="13.28515625" style="3" customWidth="1"/>
    <col min="7" max="7" width="15.28515625" style="3" customWidth="1"/>
    <col min="8" max="8" width="14.7109375" style="15" customWidth="1"/>
    <col min="9" max="9" width="12.85546875" style="15" bestFit="1" customWidth="1"/>
    <col min="10" max="10" width="9.7109375" style="3" bestFit="1" customWidth="1"/>
    <col min="11" max="11" width="12" style="3" bestFit="1" customWidth="1"/>
    <col min="12" max="12" width="15" style="3" bestFit="1" customWidth="1"/>
    <col min="13" max="16" width="14.85546875" style="3" customWidth="1"/>
    <col min="17" max="17" width="11.28515625" style="3" bestFit="1" customWidth="1"/>
    <col min="18" max="18" width="21.7109375" style="3" bestFit="1" customWidth="1"/>
    <col min="19" max="19" width="12.7109375" style="3" bestFit="1" customWidth="1"/>
    <col min="20" max="20" width="14.5703125" style="3" bestFit="1" customWidth="1"/>
    <col min="21" max="21" width="14" style="3" customWidth="1"/>
    <col min="22" max="22" width="84.140625" style="3" bestFit="1" customWidth="1"/>
    <col min="23" max="23" width="14" style="3" customWidth="1"/>
    <col min="24" max="16384" width="9" style="3"/>
  </cols>
  <sheetData>
    <row r="1" spans="1:23" ht="24.95" customHeight="1" x14ac:dyDescent="0.25">
      <c r="A1" s="45" t="s">
        <v>21</v>
      </c>
      <c r="B1" s="2" t="s">
        <v>7</v>
      </c>
      <c r="E1" s="4"/>
      <c r="F1" s="4"/>
      <c r="G1" s="4"/>
      <c r="H1" s="5"/>
      <c r="I1" s="5"/>
    </row>
    <row r="2" spans="1:23" ht="24.95" customHeight="1" x14ac:dyDescent="0.25">
      <c r="A2" s="45" t="s">
        <v>22</v>
      </c>
      <c r="B2" t="s">
        <v>25</v>
      </c>
      <c r="C2" s="6"/>
      <c r="D2" s="6" t="s">
        <v>7</v>
      </c>
      <c r="G2" s="7"/>
      <c r="I2" s="7" t="s">
        <v>3</v>
      </c>
      <c r="J2" s="8"/>
      <c r="K2" s="8"/>
      <c r="L2" s="8"/>
      <c r="M2" s="8"/>
      <c r="N2" s="8"/>
      <c r="O2" s="8"/>
      <c r="P2" s="8"/>
      <c r="Q2" s="36">
        <v>45496</v>
      </c>
      <c r="R2" s="8"/>
      <c r="S2" s="8"/>
      <c r="T2" s="8"/>
    </row>
    <row r="3" spans="1:23" ht="24.95" customHeight="1" thickBot="1" x14ac:dyDescent="0.3">
      <c r="A3" s="45" t="s">
        <v>23</v>
      </c>
      <c r="B3" t="s">
        <v>26</v>
      </c>
      <c r="C3" s="6"/>
      <c r="D3" s="6"/>
      <c r="G3" s="7"/>
      <c r="I3" s="7"/>
      <c r="J3" s="8"/>
      <c r="K3" s="8"/>
      <c r="L3" s="8"/>
      <c r="M3" s="8"/>
      <c r="N3" s="8"/>
      <c r="O3" s="8"/>
      <c r="P3" s="8"/>
      <c r="Q3" s="36"/>
      <c r="R3" s="8"/>
      <c r="S3" s="8"/>
      <c r="T3" s="8"/>
    </row>
    <row r="4" spans="1:23" ht="24.95" customHeight="1" thickBot="1" x14ac:dyDescent="0.3">
      <c r="A4" s="45" t="s">
        <v>24</v>
      </c>
      <c r="B4" t="s">
        <v>26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R4" s="8"/>
      <c r="S4" s="11"/>
      <c r="T4" s="11"/>
      <c r="U4" s="11"/>
      <c r="V4" s="11"/>
      <c r="W4" s="11"/>
    </row>
    <row r="5" spans="1:23" ht="24.95" customHeight="1" x14ac:dyDescent="0.25">
      <c r="A5" s="46" t="s">
        <v>31</v>
      </c>
      <c r="B5" s="47" t="s">
        <v>32</v>
      </c>
      <c r="C5" s="48" t="s">
        <v>33</v>
      </c>
      <c r="D5" s="40" t="s">
        <v>34</v>
      </c>
      <c r="E5" s="47" t="s">
        <v>35</v>
      </c>
      <c r="F5" s="47" t="s">
        <v>36</v>
      </c>
      <c r="G5" s="40" t="s">
        <v>37</v>
      </c>
      <c r="H5" s="49" t="s">
        <v>38</v>
      </c>
      <c r="I5" s="50" t="s">
        <v>0</v>
      </c>
      <c r="J5" s="47" t="s">
        <v>39</v>
      </c>
      <c r="K5" s="47" t="s">
        <v>40</v>
      </c>
      <c r="L5" s="47" t="s">
        <v>41</v>
      </c>
      <c r="M5" s="47" t="s">
        <v>42</v>
      </c>
      <c r="N5" s="20" t="s">
        <v>43</v>
      </c>
      <c r="O5" s="20" t="s">
        <v>6</v>
      </c>
      <c r="P5" s="20" t="s">
        <v>44</v>
      </c>
      <c r="Q5" s="20"/>
      <c r="R5" s="20" t="s">
        <v>1</v>
      </c>
      <c r="S5" s="47" t="s">
        <v>45</v>
      </c>
      <c r="T5" s="47" t="s">
        <v>46</v>
      </c>
      <c r="U5" s="47" t="s">
        <v>47</v>
      </c>
      <c r="V5" s="47" t="s">
        <v>2</v>
      </c>
      <c r="W5" s="20"/>
    </row>
    <row r="6" spans="1:23" ht="24.95" customHeight="1" thickBot="1" x14ac:dyDescent="0.3">
      <c r="A6" s="41"/>
      <c r="B6" s="14"/>
      <c r="C6" s="14"/>
      <c r="D6" s="14"/>
      <c r="E6" s="14"/>
      <c r="F6" s="14"/>
      <c r="G6" s="14"/>
      <c r="H6" s="29">
        <v>0.18</v>
      </c>
      <c r="I6" s="14"/>
      <c r="J6" s="29">
        <v>0.01</v>
      </c>
      <c r="K6" s="29">
        <v>0.05</v>
      </c>
      <c r="L6" s="29">
        <v>0.1</v>
      </c>
      <c r="M6" s="29">
        <v>0.1</v>
      </c>
      <c r="N6" s="29">
        <v>0.18</v>
      </c>
      <c r="O6" s="29"/>
      <c r="P6" s="14"/>
      <c r="Q6" s="30"/>
      <c r="R6" s="14"/>
      <c r="S6" s="14"/>
      <c r="T6" s="29">
        <v>0.01</v>
      </c>
      <c r="U6" s="14"/>
      <c r="V6" s="14"/>
      <c r="W6" s="14"/>
    </row>
    <row r="7" spans="1:23" s="16" customFormat="1" ht="24.95" customHeight="1" x14ac:dyDescent="0.25">
      <c r="A7" s="42">
        <v>59484</v>
      </c>
      <c r="B7" s="17"/>
      <c r="C7" s="17"/>
      <c r="D7" s="17"/>
      <c r="E7" s="17"/>
      <c r="F7" s="17"/>
      <c r="G7" s="17"/>
      <c r="H7" s="18"/>
      <c r="I7" s="17"/>
      <c r="J7" s="18"/>
      <c r="K7" s="18"/>
      <c r="L7" s="18"/>
      <c r="M7" s="18"/>
      <c r="N7" s="18"/>
      <c r="O7" s="18"/>
      <c r="P7" s="17"/>
      <c r="Q7" s="28">
        <f>A7</f>
        <v>59484</v>
      </c>
      <c r="R7" s="17"/>
      <c r="S7" s="17"/>
      <c r="T7" s="18"/>
      <c r="U7" s="17"/>
      <c r="V7" s="17"/>
      <c r="W7" s="17"/>
    </row>
    <row r="8" spans="1:23" ht="24.95" customHeight="1" x14ac:dyDescent="0.25">
      <c r="A8" s="42">
        <v>59484</v>
      </c>
      <c r="B8" s="22" t="s">
        <v>29</v>
      </c>
      <c r="C8" s="1">
        <v>45231</v>
      </c>
      <c r="D8" s="23">
        <v>1</v>
      </c>
      <c r="E8" s="12">
        <v>307533</v>
      </c>
      <c r="F8" s="12">
        <v>83150</v>
      </c>
      <c r="G8" s="12">
        <f>E8-F8</f>
        <v>224383</v>
      </c>
      <c r="H8" s="12"/>
      <c r="I8" s="12">
        <f>ROUND(G8+H8,)</f>
        <v>224383</v>
      </c>
      <c r="J8" s="12">
        <f>G8*$J$6</f>
        <v>2243.83</v>
      </c>
      <c r="K8" s="12">
        <f>G8*$K$6</f>
        <v>11219.150000000001</v>
      </c>
      <c r="L8" s="12">
        <f>G8*$L$6</f>
        <v>22438.300000000003</v>
      </c>
      <c r="M8" s="12">
        <f>G8*$M$6</f>
        <v>22438.300000000003</v>
      </c>
      <c r="N8" s="12">
        <f>H8</f>
        <v>0</v>
      </c>
      <c r="O8" s="12">
        <v>0</v>
      </c>
      <c r="P8" s="12">
        <f>ROUND(I8-SUM(J8:O8),0)</f>
        <v>166043</v>
      </c>
      <c r="Q8" s="21"/>
      <c r="R8" s="12"/>
      <c r="S8" s="12"/>
      <c r="T8" s="12"/>
      <c r="U8" s="12">
        <v>148500</v>
      </c>
      <c r="V8" s="12" t="s">
        <v>8</v>
      </c>
      <c r="W8" s="12"/>
    </row>
    <row r="9" spans="1:23" ht="24.95" customHeight="1" x14ac:dyDescent="0.25">
      <c r="A9" s="42">
        <v>59484</v>
      </c>
      <c r="B9" s="22" t="s">
        <v>28</v>
      </c>
      <c r="C9" s="1">
        <v>45285</v>
      </c>
      <c r="D9" s="23">
        <v>5</v>
      </c>
      <c r="E9" s="12">
        <v>204287</v>
      </c>
      <c r="F9" s="12">
        <v>0</v>
      </c>
      <c r="G9" s="12">
        <f>E9-F9</f>
        <v>204287</v>
      </c>
      <c r="H9" s="12"/>
      <c r="I9" s="12">
        <f>ROUND(G9+H9,)</f>
        <v>204287</v>
      </c>
      <c r="J9" s="12">
        <f>G9*$J$6</f>
        <v>2042.8700000000001</v>
      </c>
      <c r="K9" s="12">
        <f>G9*$K$6</f>
        <v>10214.35</v>
      </c>
      <c r="L9" s="12">
        <f>G9*$L$6</f>
        <v>20428.7</v>
      </c>
      <c r="M9" s="12">
        <f>G9*$M$6</f>
        <v>20428.7</v>
      </c>
      <c r="N9" s="12">
        <f>H9</f>
        <v>0</v>
      </c>
      <c r="O9" s="12">
        <v>0</v>
      </c>
      <c r="P9" s="12">
        <f>ROUND(I9-SUM(J9:O9),0)</f>
        <v>151172</v>
      </c>
      <c r="Q9" s="21"/>
      <c r="R9" s="12"/>
      <c r="S9" s="12"/>
      <c r="T9" s="12"/>
      <c r="U9" s="12">
        <v>17544</v>
      </c>
      <c r="V9" s="24" t="s">
        <v>9</v>
      </c>
      <c r="W9" s="12"/>
    </row>
    <row r="10" spans="1:23" ht="24.95" customHeight="1" x14ac:dyDescent="0.25">
      <c r="A10" s="42">
        <v>59484</v>
      </c>
      <c r="B10" s="22"/>
      <c r="C10" s="1"/>
      <c r="D10" s="25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21"/>
      <c r="R10" s="12"/>
      <c r="S10" s="12"/>
      <c r="T10" s="12"/>
      <c r="U10" s="12">
        <v>151174</v>
      </c>
      <c r="V10" s="24" t="s">
        <v>10</v>
      </c>
      <c r="W10" s="12"/>
    </row>
    <row r="11" spans="1:23" ht="24.95" customHeight="1" x14ac:dyDescent="0.25">
      <c r="A11" s="42">
        <v>59484</v>
      </c>
      <c r="B11" s="22"/>
      <c r="C11" s="26"/>
      <c r="D11" s="25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21"/>
      <c r="R11" s="12"/>
      <c r="S11" s="12"/>
      <c r="T11" s="12"/>
      <c r="U11" s="12">
        <v>59400</v>
      </c>
      <c r="V11" s="24" t="s">
        <v>11</v>
      </c>
      <c r="W11" s="12"/>
    </row>
    <row r="12" spans="1:23" ht="24.95" customHeight="1" x14ac:dyDescent="0.25">
      <c r="A12" s="42">
        <v>66923</v>
      </c>
      <c r="B12" s="17"/>
      <c r="C12" s="17"/>
      <c r="D12" s="17"/>
      <c r="E12" s="17"/>
      <c r="F12" s="17"/>
      <c r="G12" s="17"/>
      <c r="H12" s="18"/>
      <c r="I12" s="17"/>
      <c r="J12" s="18"/>
      <c r="K12" s="18"/>
      <c r="L12" s="18"/>
      <c r="M12" s="18"/>
      <c r="N12" s="18"/>
      <c r="O12" s="18"/>
      <c r="P12" s="17"/>
      <c r="Q12" s="28">
        <f>A12</f>
        <v>66923</v>
      </c>
      <c r="R12" s="17"/>
      <c r="S12" s="17"/>
      <c r="T12" s="18"/>
      <c r="U12" s="17"/>
      <c r="V12" s="17"/>
      <c r="W12" s="17">
        <f>SUM(P7:P11,0)-SUM(U7:U11,0)</f>
        <v>-59403</v>
      </c>
    </row>
    <row r="13" spans="1:23" ht="24.95" customHeight="1" x14ac:dyDescent="0.25">
      <c r="A13" s="42">
        <v>66923</v>
      </c>
      <c r="B13" s="22" t="s">
        <v>27</v>
      </c>
      <c r="C13" s="1">
        <v>45647</v>
      </c>
      <c r="D13" s="23">
        <v>1</v>
      </c>
      <c r="E13" s="12">
        <v>180196</v>
      </c>
      <c r="F13" s="12">
        <v>57225</v>
      </c>
      <c r="G13" s="12">
        <f>E13-F13</f>
        <v>122971</v>
      </c>
      <c r="H13" s="12"/>
      <c r="I13" s="12">
        <f>ROUND(G13+H13,)</f>
        <v>122971</v>
      </c>
      <c r="J13" s="12">
        <f>G13*$J$6</f>
        <v>1229.71</v>
      </c>
      <c r="K13" s="12">
        <f>G13*$K$6</f>
        <v>6148.55</v>
      </c>
      <c r="L13" s="12">
        <f>G13*$L$6</f>
        <v>12297.1</v>
      </c>
      <c r="M13" s="12">
        <f>G13*$M$6</f>
        <v>12297.1</v>
      </c>
      <c r="N13" s="12">
        <f>H13</f>
        <v>0</v>
      </c>
      <c r="O13" s="12">
        <v>0</v>
      </c>
      <c r="P13" s="12">
        <f>ROUND(I13-SUM(J13:O13),0)</f>
        <v>90999</v>
      </c>
      <c r="Q13" s="21"/>
      <c r="R13" s="12"/>
      <c r="S13" s="12"/>
      <c r="T13" s="12"/>
      <c r="U13" s="12">
        <v>75000</v>
      </c>
      <c r="V13" s="24" t="s">
        <v>20</v>
      </c>
      <c r="W13" s="12"/>
    </row>
    <row r="14" spans="1:23" ht="24.95" customHeight="1" x14ac:dyDescent="0.25">
      <c r="A14" s="42">
        <v>66923</v>
      </c>
      <c r="B14" s="22"/>
      <c r="C14" s="1"/>
      <c r="D14" s="23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21"/>
      <c r="R14" s="12"/>
      <c r="S14" s="12"/>
      <c r="T14" s="12"/>
      <c r="U14" s="12"/>
      <c r="V14" s="24"/>
      <c r="W14" s="12"/>
    </row>
    <row r="15" spans="1:23" ht="24.95" customHeight="1" x14ac:dyDescent="0.25">
      <c r="A15" s="42">
        <v>66924</v>
      </c>
      <c r="B15" s="17"/>
      <c r="C15" s="17"/>
      <c r="D15" s="17"/>
      <c r="E15" s="17"/>
      <c r="F15" s="17"/>
      <c r="G15" s="17"/>
      <c r="H15" s="18"/>
      <c r="I15" s="17"/>
      <c r="J15" s="18"/>
      <c r="K15" s="18"/>
      <c r="L15" s="18"/>
      <c r="M15" s="18"/>
      <c r="N15" s="18"/>
      <c r="O15" s="18"/>
      <c r="P15" s="17"/>
      <c r="Q15" s="28">
        <f>A15</f>
        <v>66924</v>
      </c>
      <c r="R15" s="17"/>
      <c r="S15" s="17"/>
      <c r="T15" s="18"/>
      <c r="U15" s="17"/>
      <c r="V15" s="17"/>
      <c r="W15" s="17">
        <f>SUM(P13:P14,0)-SUM(U13:U14,0)</f>
        <v>15999</v>
      </c>
    </row>
    <row r="16" spans="1:23" ht="24.95" customHeight="1" x14ac:dyDescent="0.25">
      <c r="A16" s="42">
        <v>66924</v>
      </c>
      <c r="B16" s="22" t="s">
        <v>30</v>
      </c>
      <c r="C16" s="1">
        <v>45657</v>
      </c>
      <c r="D16" s="23">
        <v>7</v>
      </c>
      <c r="E16" s="12">
        <v>94747</v>
      </c>
      <c r="F16" s="12">
        <v>0</v>
      </c>
      <c r="G16" s="12">
        <f>E16-F16</f>
        <v>94747</v>
      </c>
      <c r="H16" s="12"/>
      <c r="I16" s="12">
        <f>ROUND(G16+H16,)</f>
        <v>94747</v>
      </c>
      <c r="J16" s="12">
        <f>G16*$J$6</f>
        <v>947.47</v>
      </c>
      <c r="K16" s="12">
        <f>G16*$K$6</f>
        <v>4737.3500000000004</v>
      </c>
      <c r="L16" s="12">
        <v>0</v>
      </c>
      <c r="M16" s="12">
        <v>0</v>
      </c>
      <c r="N16" s="12">
        <f>H16</f>
        <v>0</v>
      </c>
      <c r="O16" s="12">
        <v>0</v>
      </c>
      <c r="P16" s="12">
        <f>ROUND(I16-SUM(J16:O16),0)</f>
        <v>89062</v>
      </c>
      <c r="Q16" s="21"/>
      <c r="R16" s="12"/>
      <c r="S16" s="12"/>
      <c r="T16" s="12"/>
      <c r="U16" s="12">
        <v>50000</v>
      </c>
      <c r="V16" s="12" t="s">
        <v>18</v>
      </c>
      <c r="W16" s="12"/>
    </row>
    <row r="17" spans="1:23" ht="24.95" customHeight="1" x14ac:dyDescent="0.25">
      <c r="A17" s="42">
        <v>66924</v>
      </c>
      <c r="B17" s="22"/>
      <c r="C17" s="1"/>
      <c r="D17" s="23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21"/>
      <c r="R17" s="12"/>
      <c r="S17" s="12"/>
      <c r="T17" s="12"/>
      <c r="U17" s="12">
        <v>35000</v>
      </c>
      <c r="V17" s="12" t="s">
        <v>19</v>
      </c>
      <c r="W17" s="12"/>
    </row>
    <row r="18" spans="1:23" ht="24.95" customHeight="1" thickBot="1" x14ac:dyDescent="0.3">
      <c r="A18" s="42">
        <v>66924</v>
      </c>
      <c r="B18" s="31"/>
      <c r="C18" s="31"/>
      <c r="D18" s="31"/>
      <c r="E18" s="32"/>
      <c r="F18" s="32"/>
      <c r="G18" s="32"/>
      <c r="H18" s="13"/>
      <c r="I18" s="13"/>
      <c r="J18" s="13"/>
      <c r="K18" s="13"/>
      <c r="L18" s="13"/>
      <c r="M18" s="13"/>
      <c r="N18" s="13"/>
      <c r="O18" s="13"/>
      <c r="P18" s="13"/>
      <c r="Q18" s="33"/>
      <c r="R18" s="13"/>
      <c r="S18" s="13"/>
      <c r="T18" s="13"/>
      <c r="U18" s="13"/>
      <c r="V18" s="13"/>
      <c r="W18" s="13">
        <f>SUM(P16:P18,0)-SUM(U16:U18,0)</f>
        <v>4062</v>
      </c>
    </row>
    <row r="19" spans="1:23" ht="24.95" customHeight="1" x14ac:dyDescent="0.25">
      <c r="A19" s="19"/>
      <c r="B19" s="34"/>
      <c r="C19" s="34"/>
      <c r="D19" s="34"/>
      <c r="E19" s="34"/>
      <c r="F19" s="34"/>
      <c r="G19" s="34"/>
      <c r="H19" s="34"/>
      <c r="I19" s="34"/>
      <c r="J19" s="34"/>
      <c r="K19" s="35">
        <f t="shared" ref="K19:P19" si="0">SUM(K8:K18)</f>
        <v>32319.4</v>
      </c>
      <c r="L19" s="35">
        <f t="shared" si="0"/>
        <v>55164.1</v>
      </c>
      <c r="M19" s="35">
        <f t="shared" si="0"/>
        <v>55164.1</v>
      </c>
      <c r="N19" s="35">
        <f t="shared" si="0"/>
        <v>0</v>
      </c>
      <c r="O19" s="35">
        <f t="shared" si="0"/>
        <v>0</v>
      </c>
      <c r="P19" s="35">
        <f t="shared" si="0"/>
        <v>497276</v>
      </c>
      <c r="Q19" s="35"/>
      <c r="R19" s="35" t="s">
        <v>4</v>
      </c>
      <c r="S19" s="35"/>
      <c r="T19" s="34"/>
      <c r="U19" s="35">
        <f>SUM(U6:U18)</f>
        <v>536618</v>
      </c>
      <c r="V19" s="34"/>
      <c r="W19" s="35">
        <f>SUM(W6:W18)</f>
        <v>-39342</v>
      </c>
    </row>
    <row r="20" spans="1:23" ht="24.95" customHeight="1" x14ac:dyDescent="0.25">
      <c r="A20" s="43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</row>
    <row r="21" spans="1:23" ht="24.95" customHeight="1" thickBot="1" x14ac:dyDescent="0.3">
      <c r="A21" s="4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27" t="s">
        <v>5</v>
      </c>
      <c r="S21" s="14"/>
      <c r="T21" s="14"/>
      <c r="U21" s="27">
        <f>P19-U19</f>
        <v>-39342</v>
      </c>
      <c r="V21" s="14"/>
      <c r="W21" s="27"/>
    </row>
    <row r="23" spans="1:23" ht="24.95" customHeight="1" thickBot="1" x14ac:dyDescent="0.3"/>
    <row r="24" spans="1:23" ht="24.95" customHeight="1" thickBot="1" x14ac:dyDescent="0.3">
      <c r="B24" s="3" t="s">
        <v>17</v>
      </c>
      <c r="K24" s="53" t="s">
        <v>16</v>
      </c>
      <c r="L24" s="54"/>
      <c r="M24" s="55"/>
    </row>
    <row r="25" spans="1:23" ht="24.95" customHeight="1" thickBot="1" x14ac:dyDescent="0.3">
      <c r="K25" s="56">
        <v>45714</v>
      </c>
      <c r="L25" s="57"/>
      <c r="M25" s="58"/>
    </row>
    <row r="26" spans="1:23" ht="24.95" customHeight="1" thickBot="1" x14ac:dyDescent="0.3">
      <c r="K26" s="59" t="s">
        <v>12</v>
      </c>
      <c r="L26" s="60"/>
      <c r="M26" s="37">
        <f>K19+L19+M19</f>
        <v>142647.6</v>
      </c>
    </row>
    <row r="27" spans="1:23" ht="24.95" customHeight="1" thickBot="1" x14ac:dyDescent="0.3">
      <c r="K27" s="59" t="s">
        <v>13</v>
      </c>
      <c r="L27" s="60"/>
      <c r="M27" s="37">
        <f>O19</f>
        <v>0</v>
      </c>
    </row>
    <row r="28" spans="1:23" ht="24.95" customHeight="1" thickBot="1" x14ac:dyDescent="0.3">
      <c r="K28" s="51" t="s">
        <v>14</v>
      </c>
      <c r="L28" s="52"/>
      <c r="M28" s="38">
        <f>U21</f>
        <v>-39342</v>
      </c>
    </row>
    <row r="29" spans="1:23" ht="24.95" customHeight="1" thickBot="1" x14ac:dyDescent="0.3">
      <c r="K29" s="51" t="s">
        <v>15</v>
      </c>
      <c r="L29" s="52"/>
      <c r="M29" s="38">
        <f>N19</f>
        <v>0</v>
      </c>
    </row>
  </sheetData>
  <mergeCells count="6">
    <mergeCell ref="K29:L29"/>
    <mergeCell ref="K24:M24"/>
    <mergeCell ref="K25:M25"/>
    <mergeCell ref="K26:L26"/>
    <mergeCell ref="K27:L27"/>
    <mergeCell ref="K28:L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2025-05-29T10:08:52Z</dcterms:modified>
</cp:coreProperties>
</file>