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DAC98324-47D6-4A0C-B2D1-C63DE071780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7" i="1" l="1"/>
  <c r="R10" i="1" l="1"/>
  <c r="S10" i="1" s="1"/>
  <c r="R9" i="1" l="1"/>
  <c r="S9" i="1" s="1"/>
  <c r="E8" i="1"/>
  <c r="G10" i="1" l="1"/>
  <c r="I10" i="1" s="1"/>
  <c r="G9" i="1"/>
  <c r="G8" i="1"/>
  <c r="K8" i="1" s="1"/>
  <c r="K13" i="1" s="1"/>
  <c r="N20" i="1" s="1"/>
  <c r="M9" i="1" l="1"/>
  <c r="H8" i="1"/>
  <c r="M8" i="1" s="1"/>
  <c r="M13" i="1" s="1"/>
  <c r="N23" i="1" s="1"/>
  <c r="J8" i="1"/>
  <c r="R8" i="1"/>
  <c r="I8" i="1" l="1"/>
  <c r="L8" i="1" s="1"/>
  <c r="L13" i="1" s="1"/>
  <c r="I9" i="1"/>
  <c r="N9" i="1" s="1"/>
  <c r="S8" i="1"/>
  <c r="N8" i="1" l="1"/>
  <c r="S13" i="1"/>
  <c r="N13" i="1" l="1"/>
  <c r="U8" i="1"/>
  <c r="U15" i="1" s="1"/>
  <c r="S15" i="1"/>
  <c r="N21" i="1" s="1"/>
</calcChain>
</file>

<file path=xl/sharedStrings.xml><?xml version="1.0" encoding="utf-8"?>
<sst xmlns="http://schemas.openxmlformats.org/spreadsheetml/2006/main" count="45" uniqueCount="42">
  <si>
    <t>Amount</t>
  </si>
  <si>
    <t>PAYMENT NOTE No.</t>
  </si>
  <si>
    <t>UTR</t>
  </si>
  <si>
    <t>Hold Excess work against Work Order</t>
  </si>
  <si>
    <t>Boundary wall work</t>
  </si>
  <si>
    <t>Total Paid Amount Rs. -</t>
  </si>
  <si>
    <t>Balance Payable Amount Rs. -</t>
  </si>
  <si>
    <t>Dhatera Village Boundary wall work</t>
  </si>
  <si>
    <t>Aashirwad Enterprises</t>
  </si>
  <si>
    <t>20-08-2022 NEFT/AXISP00313071459/RIUP22/555/AASHIRWAD ENTERP 99000.00</t>
  </si>
  <si>
    <t>RIUP22/555</t>
  </si>
  <si>
    <t>03-10-2022 NEFT/AXISP00324920992/RIUP22/890/AASHIRWAD ENTERP 198000.00</t>
  </si>
  <si>
    <t>RIUP22/890</t>
  </si>
  <si>
    <t>20-10-2022 NEFT/AXISP00330179786/RIUP22/1055/AASHIRWAD ENTER 99000.00</t>
  </si>
  <si>
    <t>RIUP22/1055</t>
  </si>
  <si>
    <t>Total Hold ( SD+OC+HT )</t>
  </si>
  <si>
    <t>Advance / Surplus</t>
  </si>
  <si>
    <t>Debit</t>
  </si>
  <si>
    <t>GST Remaining</t>
  </si>
  <si>
    <t>Updated On 23-7-2024 ( Giirja )</t>
  </si>
  <si>
    <t>Advance Village Wise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</si>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</sst>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2">
    <xf numFmtId="0" fontId="0" fillId="0" borderId="0" xfId="0"/>
    <xf numFmtId="15" fontId="3" fillId="2" borderId="5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43" fontId="3" fillId="2" borderId="5" xfId="1" applyNumberFormat="1" applyFont="1" applyFill="1" applyBorder="1" applyAlignment="1">
      <alignment horizontal="center" vertical="center"/>
    </xf>
    <xf numFmtId="43" fontId="3" fillId="2" borderId="5" xfId="1" applyNumberFormat="1" applyFont="1" applyFill="1" applyBorder="1" applyAlignment="1">
      <alignment vertical="center" wrapText="1"/>
    </xf>
    <xf numFmtId="43" fontId="5" fillId="2" borderId="6" xfId="1" applyNumberFormat="1" applyFont="1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 wrapText="1"/>
    </xf>
    <xf numFmtId="9" fontId="3" fillId="2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43" fontId="3" fillId="2" borderId="7" xfId="1" applyNumberFormat="1" applyFont="1" applyFill="1" applyBorder="1" applyAlignment="1">
      <alignment horizontal="right" vertical="center"/>
    </xf>
    <xf numFmtId="0" fontId="5" fillId="2" borderId="7" xfId="0" applyFont="1" applyFill="1" applyBorder="1" applyAlignment="1">
      <alignment horizontal="center" vertical="center" wrapText="1"/>
    </xf>
    <xf numFmtId="43" fontId="3" fillId="2" borderId="9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horizontal="center" vertical="center"/>
    </xf>
    <xf numFmtId="43" fontId="5" fillId="2" borderId="6" xfId="1" applyNumberFormat="1" applyFont="1" applyFill="1" applyBorder="1" applyAlignment="1">
      <alignment horizontal="center" vertical="center"/>
    </xf>
    <xf numFmtId="43" fontId="3" fillId="2" borderId="10" xfId="1" applyNumberFormat="1" applyFont="1" applyFill="1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0" fontId="0" fillId="0" borderId="12" xfId="0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0" fontId="6" fillId="0" borderId="0" xfId="0" applyFont="1"/>
    <xf numFmtId="0" fontId="6" fillId="2" borderId="9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14" fontId="6" fillId="2" borderId="9" xfId="0" applyNumberFormat="1" applyFont="1" applyFill="1" applyBorder="1" applyAlignment="1">
      <alignment horizontal="center" vertical="center"/>
    </xf>
    <xf numFmtId="43" fontId="9" fillId="2" borderId="9" xfId="1" applyNumberFormat="1" applyFont="1" applyFill="1" applyBorder="1" applyAlignment="1">
      <alignment horizontal="center" vertical="center"/>
    </xf>
    <xf numFmtId="43" fontId="6" fillId="2" borderId="9" xfId="1" applyNumberFormat="1" applyFont="1" applyFill="1" applyBorder="1" applyAlignment="1">
      <alignment horizontal="center" vertical="center"/>
    </xf>
    <xf numFmtId="43" fontId="8" fillId="2" borderId="3" xfId="1" applyNumberFormat="1" applyFont="1" applyFill="1" applyBorder="1" applyAlignment="1">
      <alignment horizontal="center" vertical="center"/>
    </xf>
    <xf numFmtId="165" fontId="8" fillId="2" borderId="3" xfId="0" applyNumberFormat="1" applyFont="1" applyFill="1" applyBorder="1" applyAlignment="1">
      <alignment horizontal="center" vertical="center"/>
    </xf>
    <xf numFmtId="43" fontId="8" fillId="2" borderId="2" xfId="1" applyNumberFormat="1" applyFont="1" applyFill="1" applyBorder="1" applyAlignment="1">
      <alignment horizontal="center" vertical="center"/>
    </xf>
    <xf numFmtId="43" fontId="8" fillId="2" borderId="8" xfId="1" applyNumberFormat="1" applyFont="1" applyFill="1" applyBorder="1" applyAlignment="1">
      <alignment horizontal="center" vertical="center"/>
    </xf>
    <xf numFmtId="165" fontId="8" fillId="2" borderId="2" xfId="0" applyNumberFormat="1" applyFont="1" applyFill="1" applyBorder="1" applyAlignment="1">
      <alignment horizontal="center" vertical="center"/>
    </xf>
    <xf numFmtId="165" fontId="8" fillId="2" borderId="8" xfId="0" applyNumberFormat="1" applyFont="1" applyFill="1" applyBorder="1" applyAlignment="1">
      <alignment horizontal="center" vertical="center"/>
    </xf>
    <xf numFmtId="43" fontId="7" fillId="2" borderId="3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3"/>
  <sheetViews>
    <sheetView tabSelected="1" zoomScale="85" zoomScaleNormal="85" workbookViewId="0">
      <selection activeCell="B3" sqref="B3"/>
    </sheetView>
  </sheetViews>
  <sheetFormatPr defaultColWidth="9" defaultRowHeight="24.95" customHeight="1" x14ac:dyDescent="0.25"/>
  <cols>
    <col min="1" max="1" width="9" style="36"/>
    <col min="2" max="2" width="30" style="3" customWidth="1"/>
    <col min="3" max="3" width="13.42578125" style="3" bestFit="1" customWidth="1"/>
    <col min="4" max="4" width="11.5703125" style="3" bestFit="1" customWidth="1"/>
    <col min="5" max="5" width="13.28515625" style="3" bestFit="1" customWidth="1"/>
    <col min="6" max="7" width="13.28515625" style="3" customWidth="1"/>
    <col min="8" max="8" width="14.7109375" style="15" customWidth="1"/>
    <col min="9" max="9" width="12.85546875" style="15" bestFit="1" customWidth="1"/>
    <col min="10" max="10" width="10.7109375" style="3" bestFit="1" customWidth="1"/>
    <col min="11" max="11" width="12.5703125" style="3" customWidth="1"/>
    <col min="12" max="12" width="12.7109375" style="3" customWidth="1"/>
    <col min="13" max="14" width="14.85546875" style="3" customWidth="1"/>
    <col min="15" max="15" width="7.28515625" style="3" customWidth="1"/>
    <col min="16" max="16" width="21.7109375" style="3" bestFit="1" customWidth="1"/>
    <col min="17" max="17" width="12.7109375" style="3" bestFit="1" customWidth="1"/>
    <col min="18" max="18" width="14.5703125" style="3" bestFit="1" customWidth="1"/>
    <col min="19" max="19" width="14" style="3" customWidth="1"/>
    <col min="20" max="20" width="72.42578125" style="3" bestFit="1" customWidth="1"/>
    <col min="21" max="21" width="22" style="3" bestFit="1" customWidth="1"/>
    <col min="22" max="16384" width="9" style="3"/>
  </cols>
  <sheetData>
    <row r="1" spans="1:21" ht="24.95" customHeight="1" x14ac:dyDescent="0.25">
      <c r="A1" s="49" t="s">
        <v>21</v>
      </c>
      <c r="B1" s="2" t="s">
        <v>8</v>
      </c>
      <c r="E1" s="4"/>
      <c r="F1" s="4"/>
      <c r="G1" s="4"/>
      <c r="H1" s="5"/>
      <c r="I1" s="5"/>
    </row>
    <row r="2" spans="1:21" ht="24.95" customHeight="1" x14ac:dyDescent="0.25">
      <c r="A2" s="49" t="s">
        <v>22</v>
      </c>
      <c r="B2" t="s">
        <v>25</v>
      </c>
      <c r="C2" s="6"/>
      <c r="D2" s="6" t="s">
        <v>8</v>
      </c>
      <c r="H2" s="16" t="s">
        <v>4</v>
      </c>
      <c r="I2" s="7"/>
      <c r="J2" s="8"/>
      <c r="K2" s="8"/>
      <c r="L2" s="8"/>
      <c r="M2" s="8"/>
      <c r="N2" s="8"/>
      <c r="O2" s="8"/>
      <c r="P2" s="8"/>
      <c r="Q2" s="8"/>
      <c r="R2" s="8"/>
    </row>
    <row r="3" spans="1:21" ht="24.95" customHeight="1" thickBot="1" x14ac:dyDescent="0.3">
      <c r="A3" s="49" t="s">
        <v>23</v>
      </c>
      <c r="B3" t="s">
        <v>26</v>
      </c>
      <c r="C3" s="6"/>
      <c r="D3" s="6"/>
      <c r="H3" s="16"/>
      <c r="I3" s="7"/>
      <c r="J3" s="8"/>
      <c r="K3" s="8"/>
      <c r="L3" s="8"/>
      <c r="M3" s="8"/>
      <c r="N3" s="8"/>
      <c r="O3" s="8"/>
      <c r="P3" s="8"/>
      <c r="Q3" s="8"/>
      <c r="R3" s="8"/>
    </row>
    <row r="4" spans="1:21" ht="24.95" customHeight="1" thickBot="1" x14ac:dyDescent="0.3">
      <c r="A4" s="49" t="s">
        <v>24</v>
      </c>
      <c r="B4" t="s">
        <v>26</v>
      </c>
      <c r="C4" s="9"/>
      <c r="D4" s="9"/>
      <c r="E4" s="9"/>
      <c r="F4" s="8"/>
      <c r="G4" s="8"/>
      <c r="H4" s="10"/>
      <c r="I4" s="10"/>
      <c r="J4" s="8"/>
      <c r="K4" s="8"/>
      <c r="L4" s="8"/>
      <c r="P4" s="8"/>
      <c r="Q4" s="11"/>
      <c r="R4" s="11"/>
      <c r="S4" s="11"/>
      <c r="T4" s="11"/>
      <c r="U4" s="11"/>
    </row>
    <row r="5" spans="1:21" ht="24.95" customHeight="1" x14ac:dyDescent="0.25">
      <c r="A5" s="50" t="s">
        <v>27</v>
      </c>
      <c r="B5" s="51" t="s">
        <v>28</v>
      </c>
      <c r="C5" s="52" t="s">
        <v>29</v>
      </c>
      <c r="D5" s="37" t="s">
        <v>30</v>
      </c>
      <c r="E5" s="51" t="s">
        <v>31</v>
      </c>
      <c r="F5" s="51" t="s">
        <v>32</v>
      </c>
      <c r="G5" s="37" t="s">
        <v>33</v>
      </c>
      <c r="H5" s="53" t="s">
        <v>34</v>
      </c>
      <c r="I5" s="54" t="s">
        <v>0</v>
      </c>
      <c r="J5" s="51" t="s">
        <v>35</v>
      </c>
      <c r="K5" s="51" t="s">
        <v>36</v>
      </c>
      <c r="L5" s="21" t="s">
        <v>3</v>
      </c>
      <c r="M5" s="51" t="s">
        <v>37</v>
      </c>
      <c r="N5" s="51" t="s">
        <v>38</v>
      </c>
      <c r="O5" s="21"/>
      <c r="P5" s="21" t="s">
        <v>1</v>
      </c>
      <c r="Q5" s="51" t="s">
        <v>39</v>
      </c>
      <c r="R5" s="51" t="s">
        <v>40</v>
      </c>
      <c r="S5" s="51" t="s">
        <v>41</v>
      </c>
      <c r="T5" s="51" t="s">
        <v>2</v>
      </c>
      <c r="U5" s="21" t="s">
        <v>20</v>
      </c>
    </row>
    <row r="6" spans="1:21" ht="24.95" customHeight="1" thickBot="1" x14ac:dyDescent="0.3">
      <c r="A6" s="38"/>
      <c r="B6" s="14"/>
      <c r="C6" s="14"/>
      <c r="D6" s="14"/>
      <c r="E6" s="14"/>
      <c r="F6" s="14"/>
      <c r="G6" s="14"/>
      <c r="H6" s="14"/>
      <c r="I6" s="14"/>
      <c r="J6" s="29">
        <v>0.01</v>
      </c>
      <c r="K6" s="29">
        <v>0.05</v>
      </c>
      <c r="L6" s="29"/>
      <c r="M6" s="14"/>
      <c r="N6" s="14"/>
      <c r="O6" s="30"/>
      <c r="P6" s="14"/>
      <c r="Q6" s="14"/>
      <c r="R6" s="29">
        <v>0.01</v>
      </c>
      <c r="S6" s="14"/>
      <c r="T6" s="43"/>
      <c r="U6" s="14"/>
    </row>
    <row r="7" spans="1:21" s="17" customFormat="1" ht="24.95" customHeight="1" x14ac:dyDescent="0.25">
      <c r="A7" s="39"/>
      <c r="B7" s="18"/>
      <c r="C7" s="18"/>
      <c r="D7" s="18"/>
      <c r="E7" s="18"/>
      <c r="F7" s="18"/>
      <c r="G7" s="18"/>
      <c r="H7" s="18"/>
      <c r="I7" s="18"/>
      <c r="J7" s="19"/>
      <c r="K7" s="19"/>
      <c r="L7" s="19"/>
      <c r="M7" s="18"/>
      <c r="N7" s="18"/>
      <c r="O7" s="28">
        <f>A8</f>
        <v>51272</v>
      </c>
      <c r="P7" s="18"/>
      <c r="Q7" s="18"/>
      <c r="R7" s="19"/>
      <c r="S7" s="18"/>
      <c r="T7" s="44"/>
      <c r="U7" s="18"/>
    </row>
    <row r="8" spans="1:21" ht="24.95" customHeight="1" x14ac:dyDescent="0.25">
      <c r="A8" s="40">
        <v>51272</v>
      </c>
      <c r="B8" s="23" t="s">
        <v>7</v>
      </c>
      <c r="C8" s="1">
        <v>44824</v>
      </c>
      <c r="D8" s="24">
        <v>1</v>
      </c>
      <c r="E8" s="12">
        <f>130.79*3500</f>
        <v>457765</v>
      </c>
      <c r="F8" s="12">
        <v>0</v>
      </c>
      <c r="G8" s="12">
        <f>E8-F8</f>
        <v>457765</v>
      </c>
      <c r="H8" s="12">
        <f>ROUND(G8*18%,0)</f>
        <v>82398</v>
      </c>
      <c r="I8" s="12">
        <f>G8+H8</f>
        <v>540163</v>
      </c>
      <c r="J8" s="12">
        <f>G8*J6</f>
        <v>4577.6500000000005</v>
      </c>
      <c r="K8" s="12">
        <f>G8*5%</f>
        <v>22888.25</v>
      </c>
      <c r="L8" s="12">
        <f>ROUND((I8/130.79)*10.79,)</f>
        <v>44563</v>
      </c>
      <c r="M8" s="12">
        <f>H8</f>
        <v>82398</v>
      </c>
      <c r="N8" s="12">
        <f>ROUND(I8-SUM(J8:M8),0)</f>
        <v>385736</v>
      </c>
      <c r="O8" s="22"/>
      <c r="P8" s="12" t="s">
        <v>10</v>
      </c>
      <c r="Q8" s="12">
        <v>100000</v>
      </c>
      <c r="R8" s="12">
        <f>$R$6*Q8</f>
        <v>1000</v>
      </c>
      <c r="S8" s="12">
        <f t="shared" ref="S8:S10" si="0">Q8-R8</f>
        <v>99000</v>
      </c>
      <c r="T8" s="45" t="s">
        <v>9</v>
      </c>
      <c r="U8" s="12">
        <f>SUM(N8:N11)-SUM(S8:S11)</f>
        <v>-10264</v>
      </c>
    </row>
    <row r="9" spans="1:21" ht="24.95" customHeight="1" x14ac:dyDescent="0.25">
      <c r="A9" s="40">
        <v>51272</v>
      </c>
      <c r="B9" s="23"/>
      <c r="C9" s="1"/>
      <c r="D9" s="24"/>
      <c r="E9" s="12"/>
      <c r="F9" s="12"/>
      <c r="G9" s="12">
        <f>E9-F9</f>
        <v>0</v>
      </c>
      <c r="H9" s="12">
        <v>0</v>
      </c>
      <c r="I9" s="25">
        <f>G9+H9</f>
        <v>0</v>
      </c>
      <c r="J9" s="12">
        <v>0</v>
      </c>
      <c r="K9" s="12">
        <v>0</v>
      </c>
      <c r="L9" s="12"/>
      <c r="M9" s="12">
        <f>H9</f>
        <v>0</v>
      </c>
      <c r="N9" s="12">
        <f>ROUND(I9-SUM(J9:M9),0)</f>
        <v>0</v>
      </c>
      <c r="O9" s="22"/>
      <c r="P9" s="12" t="s">
        <v>12</v>
      </c>
      <c r="Q9" s="12">
        <v>200000</v>
      </c>
      <c r="R9" s="12">
        <f>$R$6*Q9</f>
        <v>2000</v>
      </c>
      <c r="S9" s="12">
        <f t="shared" si="0"/>
        <v>198000</v>
      </c>
      <c r="T9" s="45" t="s">
        <v>11</v>
      </c>
      <c r="U9" s="12"/>
    </row>
    <row r="10" spans="1:21" ht="24.95" customHeight="1" x14ac:dyDescent="0.25">
      <c r="A10" s="40">
        <v>51272</v>
      </c>
      <c r="B10" s="23"/>
      <c r="C10" s="1"/>
      <c r="D10" s="24"/>
      <c r="E10" s="12"/>
      <c r="F10" s="12"/>
      <c r="G10" s="12">
        <f>E10-F10</f>
        <v>0</v>
      </c>
      <c r="H10" s="12">
        <v>0</v>
      </c>
      <c r="I10" s="12">
        <f>G10+H10</f>
        <v>0</v>
      </c>
      <c r="J10" s="12">
        <v>0</v>
      </c>
      <c r="K10" s="12">
        <v>0</v>
      </c>
      <c r="L10" s="12"/>
      <c r="M10" s="12"/>
      <c r="N10" s="12"/>
      <c r="O10" s="22"/>
      <c r="P10" s="12" t="s">
        <v>14</v>
      </c>
      <c r="Q10" s="12">
        <v>100000</v>
      </c>
      <c r="R10" s="12">
        <f>$R$6*Q10</f>
        <v>1000</v>
      </c>
      <c r="S10" s="12">
        <f t="shared" si="0"/>
        <v>99000</v>
      </c>
      <c r="T10" s="45" t="s">
        <v>13</v>
      </c>
      <c r="U10" s="12"/>
    </row>
    <row r="11" spans="1:21" ht="24.95" customHeight="1" x14ac:dyDescent="0.25">
      <c r="A11" s="40">
        <v>51272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22"/>
      <c r="P11" s="26"/>
      <c r="Q11" s="12"/>
      <c r="R11" s="12"/>
      <c r="S11" s="12"/>
      <c r="T11" s="45"/>
      <c r="U11" s="12"/>
    </row>
    <row r="12" spans="1:21" ht="24.95" customHeight="1" thickBot="1" x14ac:dyDescent="0.3">
      <c r="A12" s="40">
        <v>51272</v>
      </c>
      <c r="B12" s="31"/>
      <c r="C12" s="31"/>
      <c r="D12" s="31"/>
      <c r="E12" s="32"/>
      <c r="F12" s="32"/>
      <c r="G12" s="32"/>
      <c r="H12" s="13"/>
      <c r="I12" s="13"/>
      <c r="J12" s="13"/>
      <c r="K12" s="13"/>
      <c r="L12" s="13"/>
      <c r="M12" s="13"/>
      <c r="N12" s="13"/>
      <c r="O12" s="33"/>
      <c r="P12" s="13"/>
      <c r="Q12" s="13"/>
      <c r="R12" s="13"/>
      <c r="S12" s="13"/>
      <c r="T12" s="46"/>
      <c r="U12" s="13"/>
    </row>
    <row r="13" spans="1:21" ht="24.95" customHeight="1" x14ac:dyDescent="0.25">
      <c r="A13" s="20"/>
      <c r="B13" s="34"/>
      <c r="C13" s="34"/>
      <c r="D13" s="34"/>
      <c r="E13" s="34"/>
      <c r="F13" s="34"/>
      <c r="G13" s="34"/>
      <c r="H13" s="34"/>
      <c r="I13" s="34"/>
      <c r="J13" s="34"/>
      <c r="K13" s="35">
        <f t="shared" ref="K13:M13" si="1">SUM(K8:K12)</f>
        <v>22888.25</v>
      </c>
      <c r="L13" s="35">
        <f t="shared" si="1"/>
        <v>44563</v>
      </c>
      <c r="M13" s="35">
        <f t="shared" si="1"/>
        <v>82398</v>
      </c>
      <c r="N13" s="35">
        <f>SUM(N8:N12)</f>
        <v>385736</v>
      </c>
      <c r="O13" s="35"/>
      <c r="P13" s="35" t="s">
        <v>5</v>
      </c>
      <c r="Q13" s="35"/>
      <c r="R13" s="35"/>
      <c r="S13" s="35">
        <f>SUM(S6:S12)</f>
        <v>396000</v>
      </c>
      <c r="T13" s="47"/>
      <c r="U13" s="35"/>
    </row>
    <row r="14" spans="1:21" ht="24.95" customHeight="1" x14ac:dyDescent="0.25">
      <c r="A14" s="41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48"/>
      <c r="U14" s="12"/>
    </row>
    <row r="15" spans="1:21" ht="24.95" customHeight="1" thickBot="1" x14ac:dyDescent="0.3">
      <c r="A15" s="42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27" t="s">
        <v>6</v>
      </c>
      <c r="Q15" s="14"/>
      <c r="R15" s="14"/>
      <c r="S15" s="27">
        <f>N13-S13</f>
        <v>-10264</v>
      </c>
      <c r="T15" s="43"/>
      <c r="U15" s="27">
        <f>SUM(U6:U14)</f>
        <v>-10264</v>
      </c>
    </row>
    <row r="17" spans="12:15" ht="24.95" customHeight="1" thickBot="1" x14ac:dyDescent="0.3"/>
    <row r="18" spans="12:15" ht="24.95" customHeight="1" thickBot="1" x14ac:dyDescent="0.3">
      <c r="L18" s="61" t="s">
        <v>8</v>
      </c>
      <c r="M18" s="61"/>
      <c r="N18" s="61"/>
      <c r="O18" s="61"/>
    </row>
    <row r="19" spans="12:15" ht="24.95" customHeight="1" thickBot="1" x14ac:dyDescent="0.3">
      <c r="L19" s="55" t="s">
        <v>19</v>
      </c>
      <c r="M19" s="55"/>
      <c r="N19" s="55"/>
      <c r="O19" s="55"/>
    </row>
    <row r="20" spans="12:15" ht="24.95" customHeight="1" thickBot="1" x14ac:dyDescent="0.3">
      <c r="L20" s="55" t="s">
        <v>15</v>
      </c>
      <c r="M20" s="55"/>
      <c r="N20" s="56">
        <f>K13</f>
        <v>22888.25</v>
      </c>
      <c r="O20" s="56"/>
    </row>
    <row r="21" spans="12:15" ht="24.95" customHeight="1" thickBot="1" x14ac:dyDescent="0.3">
      <c r="L21" s="55" t="s">
        <v>16</v>
      </c>
      <c r="M21" s="55"/>
      <c r="N21" s="56">
        <f>S15</f>
        <v>-10264</v>
      </c>
      <c r="O21" s="56"/>
    </row>
    <row r="22" spans="12:15" ht="24.95" customHeight="1" thickBot="1" x14ac:dyDescent="0.3">
      <c r="L22" s="55" t="s">
        <v>17</v>
      </c>
      <c r="M22" s="55"/>
      <c r="N22" s="56"/>
      <c r="O22" s="56"/>
    </row>
    <row r="23" spans="12:15" ht="24.95" customHeight="1" thickBot="1" x14ac:dyDescent="0.3">
      <c r="L23" s="57" t="s">
        <v>18</v>
      </c>
      <c r="M23" s="58"/>
      <c r="N23" s="59">
        <f>M13</f>
        <v>82398</v>
      </c>
      <c r="O23" s="60"/>
    </row>
  </sheetData>
  <mergeCells count="10">
    <mergeCell ref="L22:M22"/>
    <mergeCell ref="N22:O22"/>
    <mergeCell ref="L23:M23"/>
    <mergeCell ref="N23:O23"/>
    <mergeCell ref="L18:O18"/>
    <mergeCell ref="L19:O19"/>
    <mergeCell ref="L20:M20"/>
    <mergeCell ref="N20:O20"/>
    <mergeCell ref="L21:M21"/>
    <mergeCell ref="N21:O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2025-05-29T10:05:01Z</dcterms:modified>
</cp:coreProperties>
</file>