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pat\Downloads\"/>
    </mc:Choice>
  </mc:AlternateContent>
  <xr:revisionPtr revIDLastSave="0" documentId="8_{4D122EC7-64E9-462A-B8E8-0B622EEB2C02}" xr6:coauthVersionLast="47" xr6:coauthVersionMax="47" xr10:uidLastSave="{00000000-0000-0000-0000-000000000000}"/>
  <bookViews>
    <workbookView xWindow="-108" yWindow="-108" windowWidth="23256" windowHeight="12456" xr2:uid="{4A71B5AD-7540-4A93-898E-38499683AE21}"/>
  </bookViews>
  <sheets>
    <sheet name="AY 18-19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8" i="1" l="1"/>
  <c r="G38" i="1"/>
  <c r="C38" i="1"/>
  <c r="J36" i="1"/>
  <c r="F36" i="1"/>
  <c r="F35" i="1"/>
  <c r="J35" i="1" s="1"/>
  <c r="F34" i="1"/>
  <c r="J34" i="1" s="1"/>
  <c r="K38" i="1" s="1"/>
  <c r="E28" i="1"/>
  <c r="I28" i="1" s="1"/>
  <c r="B23" i="1"/>
  <c r="C24" i="1" s="1"/>
  <c r="C26" i="1" s="1"/>
  <c r="C30" i="1" s="1"/>
  <c r="C32" i="1" s="1"/>
  <c r="C40" i="1" s="1"/>
  <c r="K22" i="1"/>
  <c r="C22" i="1"/>
  <c r="B24" i="1" s="1"/>
  <c r="K20" i="1"/>
  <c r="G20" i="1"/>
  <c r="P16" i="1"/>
  <c r="O15" i="1"/>
  <c r="J9" i="1" s="1"/>
  <c r="K12" i="1" s="1"/>
  <c r="K14" i="1"/>
  <c r="O13" i="1"/>
  <c r="I11" i="1"/>
  <c r="B11" i="1"/>
  <c r="C12" i="1" s="1"/>
  <c r="J10" i="1"/>
  <c r="I10" i="1"/>
  <c r="K9" i="1"/>
  <c r="I9" i="1"/>
  <c r="G7" i="1"/>
  <c r="G16" i="1" s="1"/>
  <c r="G18" i="1" s="1"/>
  <c r="C7" i="1"/>
  <c r="C16" i="1" s="1"/>
  <c r="C18" i="1" s="1"/>
  <c r="K6" i="1"/>
  <c r="J6" i="1"/>
  <c r="J12" i="1" s="1"/>
  <c r="G6" i="1"/>
  <c r="C6" i="1"/>
  <c r="K5" i="1"/>
  <c r="G4" i="1"/>
  <c r="K4" i="1" s="1"/>
  <c r="K7" i="1" s="1"/>
  <c r="K16" i="1" s="1"/>
  <c r="K18" i="1" s="1"/>
  <c r="H20" i="1" l="1"/>
  <c r="G22" i="1"/>
  <c r="M26" i="1"/>
  <c r="O16" i="1"/>
  <c r="J23" i="1"/>
  <c r="J24" i="1" l="1"/>
  <c r="K24" i="1" s="1"/>
  <c r="K26" i="1" s="1"/>
  <c r="K30" i="1" s="1"/>
  <c r="K32" i="1" s="1"/>
  <c r="K40" i="1" s="1"/>
  <c r="M27" i="1"/>
  <c r="M28" i="1"/>
  <c r="M29" i="1"/>
  <c r="F23" i="1"/>
  <c r="H22" i="1"/>
  <c r="H23" i="1"/>
  <c r="G28" i="1" s="1"/>
  <c r="H21" i="1"/>
  <c r="G24" i="1" l="1"/>
  <c r="G26" i="1" s="1"/>
  <c r="G30" i="1" s="1"/>
  <c r="G32" i="1" s="1"/>
  <c r="G40" i="1" s="1"/>
  <c r="F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Pallavi</author>
  </authors>
  <commentList>
    <comment ref="G14" authorId="0" shapeId="0" xr:uid="{BD0335B9-5970-4D96-984F-579FB52822A5}">
      <text>
        <r>
          <rPr>
            <b/>
            <sz val="9"/>
            <color indexed="81"/>
            <rFont val="Tahoma"/>
            <family val="2"/>
          </rPr>
          <t>Donation included in 80IA for disallowance</t>
        </r>
      </text>
    </comment>
  </commentList>
</comments>
</file>

<file path=xl/sharedStrings.xml><?xml version="1.0" encoding="utf-8"?>
<sst xmlns="http://schemas.openxmlformats.org/spreadsheetml/2006/main" count="95" uniqueCount="49">
  <si>
    <t>AY 2018-19</t>
  </si>
  <si>
    <t>ITR</t>
  </si>
  <si>
    <t xml:space="preserve">As per AO </t>
  </si>
  <si>
    <t>As per AO</t>
  </si>
  <si>
    <t>AO</t>
  </si>
  <si>
    <t>CIT(A) Expected</t>
  </si>
  <si>
    <t>CIT(A)</t>
  </si>
  <si>
    <t>Gross Total Income</t>
  </si>
  <si>
    <t>GTI</t>
  </si>
  <si>
    <t>Add :Disallowance  u/s 14A</t>
  </si>
  <si>
    <t>Add :Disallowance  u/s 37</t>
  </si>
  <si>
    <t>GTI as per AO</t>
  </si>
  <si>
    <t>GTI as per CIT(A)</t>
  </si>
  <si>
    <t>Less : Deduction u/s 80IA</t>
  </si>
  <si>
    <t xml:space="preserve">   - On Business Income</t>
  </si>
  <si>
    <t xml:space="preserve">Other Income </t>
  </si>
  <si>
    <t xml:space="preserve">   - On Misc Receipts</t>
  </si>
  <si>
    <t>Bank iNt</t>
  </si>
  <si>
    <t xml:space="preserve">   - On Other Operating Revenue</t>
  </si>
  <si>
    <t xml:space="preserve">   - On Other Income</t>
  </si>
  <si>
    <t>Interest on VAT refund</t>
  </si>
  <si>
    <t xml:space="preserve">   - On Sec 37 Disallowance</t>
  </si>
  <si>
    <t>Other Non Operating Income</t>
  </si>
  <si>
    <t>Less : Deduction u/s 80G</t>
  </si>
  <si>
    <t>80IA</t>
  </si>
  <si>
    <t>Net Taxable Income</t>
  </si>
  <si>
    <t>Non 80IA</t>
  </si>
  <si>
    <t>Tax @ 30%</t>
  </si>
  <si>
    <t>Tax @ 18.5% on Book Profit</t>
  </si>
  <si>
    <t>Tax Payable</t>
  </si>
  <si>
    <t>Surcharge @ 12%</t>
  </si>
  <si>
    <t>Education Cess @ 3%</t>
  </si>
  <si>
    <t>Total Tax Payable</t>
  </si>
  <si>
    <t>MAT Tax Cr</t>
  </si>
  <si>
    <t>SC</t>
  </si>
  <si>
    <t>Less : MAT Credit</t>
  </si>
  <si>
    <t>Cess</t>
  </si>
  <si>
    <t>Net Tax</t>
  </si>
  <si>
    <t>Add  : Interest u/s 234C</t>
  </si>
  <si>
    <t>Total Tax</t>
  </si>
  <si>
    <t>Advance Tax</t>
  </si>
  <si>
    <t xml:space="preserve">TDS </t>
  </si>
  <si>
    <t>TDS as per 26AS</t>
  </si>
  <si>
    <t>TCS</t>
  </si>
  <si>
    <t>SAT</t>
  </si>
  <si>
    <t>Tax on Regular Assessemnt</t>
  </si>
  <si>
    <t>Refund</t>
  </si>
  <si>
    <t>ITAT</t>
  </si>
  <si>
    <t>High court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</si>
</sst>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43" fontId="2" fillId="2" borderId="1" xfId="1" applyFont="1" applyFill="1" applyBorder="1" applyAlignment="1">
      <alignment horizontal="center"/>
    </xf>
    <xf numFmtId="43" fontId="0" fillId="0" borderId="0" xfId="1" applyFont="1" applyAlignment="1">
      <alignment horizontal="center"/>
    </xf>
    <xf numFmtId="0" fontId="0" fillId="0" borderId="1" xfId="0" applyBorder="1"/>
    <xf numFmtId="43" fontId="0" fillId="0" borderId="1" xfId="1" applyFont="1" applyBorder="1"/>
    <xf numFmtId="43" fontId="0" fillId="0" borderId="0" xfId="1" applyFont="1"/>
    <xf numFmtId="43" fontId="0" fillId="0" borderId="1" xfId="0" applyNumberFormat="1" applyBorder="1"/>
    <xf numFmtId="0" fontId="0" fillId="0" borderId="2" xfId="0" applyBorder="1"/>
    <xf numFmtId="43" fontId="0" fillId="0" borderId="2" xfId="1" applyFont="1" applyBorder="1"/>
    <xf numFmtId="0" fontId="0" fillId="0" borderId="3" xfId="0" applyBorder="1"/>
    <xf numFmtId="43" fontId="0" fillId="0" borderId="3" xfId="1" applyFont="1" applyBorder="1"/>
    <xf numFmtId="43" fontId="0" fillId="0" borderId="0" xfId="1" applyFont="1" applyBorder="1"/>
    <xf numFmtId="43" fontId="0" fillId="0" borderId="4" xfId="1" applyFont="1" applyBorder="1"/>
    <xf numFmtId="10" fontId="0" fillId="0" borderId="0" xfId="2" applyNumberFormat="1" applyFont="1"/>
    <xf numFmtId="0" fontId="2" fillId="0" borderId="1" xfId="0" applyFont="1" applyBorder="1"/>
    <xf numFmtId="43" fontId="2" fillId="0" borderId="1" xfId="1" applyFont="1" applyBorder="1"/>
    <xf numFmtId="43" fontId="2" fillId="0" borderId="0" xfId="1" applyFont="1"/>
    <xf numFmtId="43" fontId="0" fillId="0" borderId="0" xfId="0" applyNumberFormat="1"/>
    <xf numFmtId="10" fontId="0" fillId="0" borderId="0" xfId="0" applyNumberFormat="1"/>
    <xf numFmtId="43" fontId="1" fillId="0" borderId="1" xfId="1" applyFont="1" applyBorder="1"/>
    <xf numFmtId="0" fontId="2" fillId="0" borderId="0" xfId="0" applyFont="1"/>
    <xf numFmtId="43" fontId="1" fillId="0" borderId="5" xfId="1" applyFont="1" applyBorder="1"/>
    <xf numFmtId="43" fontId="2" fillId="0" borderId="6" xfId="1" applyFont="1" applyBorder="1"/>
    <xf numFmtId="0" fontId="2" fillId="2" borderId="7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92.168.2.200\Combine%20Data\Assessment\AY%202018-19\LAXMI%20CIVIL\Refund\Refund%20AY%2018-19.xlsx" TargetMode="External"/><Relationship Id="rId1" Type="http://schemas.openxmlformats.org/officeDocument/2006/relationships/externalLinkPath" Target="file:///\\192.168.2.200\Combine%20Data\Assessment\AY%202018-19\LAXMI%20CIVIL\Refund\Refund%20AY%2018-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Y 18-19 (2)"/>
      <sheetName val="AY 18-19"/>
      <sheetName val="Computation Sheet"/>
      <sheetName val="234B"/>
      <sheetName val="Interest "/>
      <sheetName val="26AS"/>
    </sheetNames>
    <sheetDataSet>
      <sheetData sheetId="0"/>
      <sheetData sheetId="1"/>
      <sheetData sheetId="2"/>
      <sheetData sheetId="3"/>
      <sheetData sheetId="4"/>
      <sheetData sheetId="5">
        <row r="89">
          <cell r="I89">
            <v>130687316.08000001</v>
          </cell>
        </row>
        <row r="93">
          <cell r="I93">
            <v>494</v>
          </cell>
        </row>
        <row r="94">
          <cell r="I94">
            <v>124130</v>
          </cell>
        </row>
        <row r="95">
          <cell r="I95">
            <v>10849.11</v>
          </cell>
        </row>
        <row r="96">
          <cell r="I96">
            <v>18911</v>
          </cell>
        </row>
        <row r="97">
          <cell r="I97">
            <v>76599</v>
          </cell>
        </row>
        <row r="98">
          <cell r="I98">
            <v>25856</v>
          </cell>
        </row>
        <row r="99">
          <cell r="I99">
            <v>50622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F14A0-7BA3-4B8A-A6ED-F26C8E9C972D}">
  <dimension ref="A1:P46"/>
  <sheetViews>
    <sheetView tabSelected="1" workbookViewId="0">
      <selection activeCell="C18" sqref="C18"/>
    </sheetView>
  </sheetViews>
  <sheetFormatPr defaultRowHeight="14.4" x14ac:dyDescent="0.3"/>
  <cols>
    <col min="1" max="1" width="27.77734375" customWidth="1"/>
    <col min="2" max="3" width="15.33203125" bestFit="1" customWidth="1"/>
    <col min="5" max="5" width="25.33203125" bestFit="1" customWidth="1"/>
    <col min="6" max="7" width="15.33203125" bestFit="1" customWidth="1"/>
    <col min="8" max="8" width="14.33203125" bestFit="1" customWidth="1"/>
    <col min="9" max="9" width="26.109375" bestFit="1" customWidth="1"/>
    <col min="10" max="10" width="15.5546875" customWidth="1"/>
    <col min="11" max="11" width="15.33203125" bestFit="1" customWidth="1"/>
    <col min="13" max="13" width="14.33203125" bestFit="1" customWidth="1"/>
    <col min="15" max="15" width="14.33203125" bestFit="1" customWidth="1"/>
  </cols>
  <sheetData>
    <row r="1" spans="1:16" ht="18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6" x14ac:dyDescent="0.3">
      <c r="A3" s="2" t="s">
        <v>1</v>
      </c>
      <c r="B3" s="2" t="s">
        <v>1</v>
      </c>
      <c r="C3" s="2" t="s">
        <v>1</v>
      </c>
      <c r="D3" s="3"/>
      <c r="E3" s="2" t="s">
        <v>2</v>
      </c>
      <c r="F3" s="2" t="s">
        <v>3</v>
      </c>
      <c r="G3" s="4" t="s">
        <v>4</v>
      </c>
      <c r="H3" s="5"/>
      <c r="I3" s="2" t="s">
        <v>5</v>
      </c>
      <c r="J3" s="2" t="s">
        <v>6</v>
      </c>
      <c r="K3" s="2" t="s">
        <v>6</v>
      </c>
      <c r="M3" s="26" t="s">
        <v>47</v>
      </c>
      <c r="N3" s="26" t="s">
        <v>48</v>
      </c>
    </row>
    <row r="4" spans="1:16" x14ac:dyDescent="0.3">
      <c r="A4" s="6" t="s">
        <v>7</v>
      </c>
      <c r="B4" s="7"/>
      <c r="C4" s="7">
        <v>716891019</v>
      </c>
      <c r="E4" s="6" t="s">
        <v>8</v>
      </c>
      <c r="F4" s="7"/>
      <c r="G4" s="7">
        <f>+C4</f>
        <v>716891019</v>
      </c>
      <c r="H4" s="8"/>
      <c r="I4" s="6" t="s">
        <v>8</v>
      </c>
      <c r="J4" s="6"/>
      <c r="K4" s="9">
        <f>+G4</f>
        <v>716891019</v>
      </c>
    </row>
    <row r="5" spans="1:16" x14ac:dyDescent="0.3">
      <c r="A5" s="6" t="s">
        <v>9</v>
      </c>
      <c r="B5" s="7">
        <v>0</v>
      </c>
      <c r="C5" s="7"/>
      <c r="E5" s="6" t="s">
        <v>9</v>
      </c>
      <c r="F5" s="7">
        <v>3389270</v>
      </c>
      <c r="G5" s="7"/>
      <c r="H5" s="8"/>
      <c r="I5" s="7" t="s">
        <v>9</v>
      </c>
      <c r="J5" s="7">
        <v>0</v>
      </c>
      <c r="K5" s="9">
        <f>+G5</f>
        <v>0</v>
      </c>
    </row>
    <row r="6" spans="1:16" x14ac:dyDescent="0.3">
      <c r="A6" s="10" t="s">
        <v>10</v>
      </c>
      <c r="B6" s="11">
        <v>0</v>
      </c>
      <c r="C6" s="11">
        <f>+B5+B6</f>
        <v>0</v>
      </c>
      <c r="E6" s="10" t="s">
        <v>10</v>
      </c>
      <c r="F6" s="11">
        <v>0</v>
      </c>
      <c r="G6" s="11">
        <f>+F5+F6</f>
        <v>3389270</v>
      </c>
      <c r="H6" s="8"/>
      <c r="I6" s="7" t="s">
        <v>10</v>
      </c>
      <c r="J6" s="7">
        <f>+F6</f>
        <v>0</v>
      </c>
      <c r="K6" s="9">
        <f>+J5+J6</f>
        <v>0</v>
      </c>
    </row>
    <row r="7" spans="1:16" x14ac:dyDescent="0.3">
      <c r="A7" s="12" t="s">
        <v>11</v>
      </c>
      <c r="B7" s="13"/>
      <c r="C7" s="13">
        <f>+C4+C6</f>
        <v>716891019</v>
      </c>
      <c r="E7" s="12" t="s">
        <v>11</v>
      </c>
      <c r="F7" s="13"/>
      <c r="G7" s="13">
        <f>+G4+G6</f>
        <v>720280289</v>
      </c>
      <c r="H7" s="8"/>
      <c r="I7" s="7" t="s">
        <v>12</v>
      </c>
      <c r="J7" s="7"/>
      <c r="K7" s="9">
        <f>SUM(K4:K6)</f>
        <v>716891019</v>
      </c>
    </row>
    <row r="8" spans="1:16" x14ac:dyDescent="0.3">
      <c r="A8" s="6" t="s">
        <v>13</v>
      </c>
      <c r="B8" s="7"/>
      <c r="C8" s="7"/>
      <c r="E8" s="6" t="s">
        <v>13</v>
      </c>
      <c r="F8" s="7"/>
      <c r="G8" s="7"/>
      <c r="H8" s="8"/>
      <c r="I8" s="6" t="s">
        <v>13</v>
      </c>
      <c r="J8" s="7"/>
      <c r="K8" s="9"/>
    </row>
    <row r="9" spans="1:16" x14ac:dyDescent="0.3">
      <c r="A9" s="6" t="s">
        <v>14</v>
      </c>
      <c r="B9" s="7">
        <v>454038701</v>
      </c>
      <c r="C9" s="7"/>
      <c r="E9" s="6" t="s">
        <v>14</v>
      </c>
      <c r="F9" s="7">
        <v>0</v>
      </c>
      <c r="G9" s="7"/>
      <c r="H9" s="8"/>
      <c r="I9" s="7" t="str">
        <f>+E9</f>
        <v xml:space="preserve">   - On Business Income</v>
      </c>
      <c r="J9" s="7">
        <f>+B9-O15</f>
        <v>422614252.57412386</v>
      </c>
      <c r="K9" s="7">
        <f>+G9</f>
        <v>0</v>
      </c>
      <c r="N9" t="s">
        <v>15</v>
      </c>
    </row>
    <row r="10" spans="1:16" x14ac:dyDescent="0.3">
      <c r="A10" s="6" t="s">
        <v>16</v>
      </c>
      <c r="B10" s="7">
        <v>0</v>
      </c>
      <c r="C10" s="7"/>
      <c r="E10" s="6" t="s">
        <v>16</v>
      </c>
      <c r="F10" s="7">
        <v>0</v>
      </c>
      <c r="G10" s="7"/>
      <c r="H10" s="14"/>
      <c r="I10" s="7" t="str">
        <f>+E10</f>
        <v xml:space="preserve">   - On Misc Receipts</v>
      </c>
      <c r="J10" s="7">
        <f>+B10</f>
        <v>0</v>
      </c>
      <c r="K10" s="7"/>
      <c r="N10" t="s">
        <v>17</v>
      </c>
      <c r="O10" s="8">
        <v>49159327</v>
      </c>
    </row>
    <row r="11" spans="1:16" x14ac:dyDescent="0.3">
      <c r="A11" s="6" t="s">
        <v>18</v>
      </c>
      <c r="B11" s="7">
        <f>+T26</f>
        <v>0</v>
      </c>
      <c r="C11" s="7"/>
      <c r="E11" s="6" t="s">
        <v>19</v>
      </c>
      <c r="F11" s="7">
        <v>0</v>
      </c>
      <c r="G11" s="6"/>
      <c r="H11" s="14"/>
      <c r="I11" s="7" t="str">
        <f>+E11</f>
        <v xml:space="preserve">   - On Other Income</v>
      </c>
      <c r="J11" s="7">
        <v>0</v>
      </c>
      <c r="K11" s="7"/>
      <c r="N11" t="s">
        <v>20</v>
      </c>
      <c r="O11" s="8">
        <v>910273</v>
      </c>
    </row>
    <row r="12" spans="1:16" ht="15" customHeight="1" x14ac:dyDescent="0.3">
      <c r="A12" s="7" t="s">
        <v>21</v>
      </c>
      <c r="B12" s="11">
        <v>0</v>
      </c>
      <c r="C12" s="7">
        <f>+B9+B10+B11-1.35+B12</f>
        <v>454038699.64999998</v>
      </c>
      <c r="E12" s="7" t="s">
        <v>21</v>
      </c>
      <c r="F12" s="11">
        <v>0</v>
      </c>
      <c r="G12" s="7">
        <v>0</v>
      </c>
      <c r="H12" s="14"/>
      <c r="I12" s="7" t="s">
        <v>21</v>
      </c>
      <c r="J12" s="11">
        <f>+J6</f>
        <v>0</v>
      </c>
      <c r="K12" s="7">
        <f>+J9+J10+J11+J12</f>
        <v>422614252.57412386</v>
      </c>
      <c r="N12" t="s">
        <v>22</v>
      </c>
      <c r="O12" s="8">
        <v>1529406.28</v>
      </c>
    </row>
    <row r="13" spans="1:16" x14ac:dyDescent="0.3">
      <c r="A13" s="7"/>
      <c r="B13" s="15"/>
      <c r="C13" s="7"/>
      <c r="E13" s="7"/>
      <c r="F13" s="15"/>
      <c r="G13" s="7"/>
      <c r="H13" s="14"/>
      <c r="I13" s="7"/>
      <c r="J13" s="15"/>
      <c r="K13" s="7"/>
      <c r="O13" s="8">
        <f>SUM(O10:O12)</f>
        <v>51599006.280000001</v>
      </c>
    </row>
    <row r="14" spans="1:16" x14ac:dyDescent="0.3">
      <c r="A14" s="6" t="s">
        <v>23</v>
      </c>
      <c r="B14" s="15"/>
      <c r="C14" s="7">
        <v>1051000</v>
      </c>
      <c r="E14" s="6" t="s">
        <v>23</v>
      </c>
      <c r="F14" s="15"/>
      <c r="G14" s="7">
        <v>1051000</v>
      </c>
      <c r="H14" s="14"/>
      <c r="I14" s="6" t="s">
        <v>23</v>
      </c>
      <c r="J14" s="15"/>
      <c r="K14" s="7">
        <f>+C14</f>
        <v>1051000</v>
      </c>
    </row>
    <row r="15" spans="1:16" x14ac:dyDescent="0.3">
      <c r="A15" s="7"/>
      <c r="B15" s="13"/>
      <c r="C15" s="7"/>
      <c r="E15" s="6"/>
      <c r="F15" s="13"/>
      <c r="G15" s="7"/>
      <c r="H15" s="8"/>
      <c r="I15" s="7"/>
      <c r="J15" s="13"/>
      <c r="K15" s="7"/>
      <c r="N15" t="s">
        <v>24</v>
      </c>
      <c r="O15" s="8">
        <f>+O13*P15</f>
        <v>31424448.425876111</v>
      </c>
      <c r="P15" s="16">
        <v>0.60901266693688949</v>
      </c>
    </row>
    <row r="16" spans="1:16" x14ac:dyDescent="0.3">
      <c r="A16" s="17" t="s">
        <v>25</v>
      </c>
      <c r="B16" s="18"/>
      <c r="C16" s="18">
        <f>+C7-C12-C14</f>
        <v>261801319.35000002</v>
      </c>
      <c r="E16" s="17" t="s">
        <v>25</v>
      </c>
      <c r="F16" s="18"/>
      <c r="G16" s="18">
        <f>+G7-G12-G14</f>
        <v>719229289</v>
      </c>
      <c r="H16" s="19"/>
      <c r="I16" s="17" t="s">
        <v>25</v>
      </c>
      <c r="J16" s="18"/>
      <c r="K16" s="18">
        <f>+K7-K12-K14</f>
        <v>293225766.42587614</v>
      </c>
      <c r="N16" t="s">
        <v>26</v>
      </c>
      <c r="O16" s="20">
        <f>+O13-O15</f>
        <v>20174557.85412389</v>
      </c>
      <c r="P16" s="21">
        <f>1-P15</f>
        <v>0.39098733306311051</v>
      </c>
    </row>
    <row r="17" spans="1:14" x14ac:dyDescent="0.3">
      <c r="A17" s="6"/>
      <c r="B17" s="7"/>
      <c r="C17" s="7"/>
      <c r="E17" s="6"/>
      <c r="F17" s="7"/>
      <c r="G17" s="7"/>
      <c r="H17" s="8"/>
      <c r="I17" s="6"/>
      <c r="J17" s="6"/>
      <c r="K17" s="6"/>
    </row>
    <row r="18" spans="1:14" x14ac:dyDescent="0.3">
      <c r="A18" s="6" t="s">
        <v>27</v>
      </c>
      <c r="B18" s="22"/>
      <c r="C18" s="22">
        <f>+C16*30%</f>
        <v>78540395.805000007</v>
      </c>
      <c r="E18" s="6" t="s">
        <v>27</v>
      </c>
      <c r="F18" s="6"/>
      <c r="G18" s="9">
        <f>+G16*30%</f>
        <v>215768786.69999999</v>
      </c>
      <c r="I18" s="6" t="s">
        <v>27</v>
      </c>
      <c r="J18" s="6"/>
      <c r="K18" s="9">
        <f>+K16*30%</f>
        <v>87967729.927762836</v>
      </c>
      <c r="M18" s="20"/>
    </row>
    <row r="19" spans="1:14" x14ac:dyDescent="0.3">
      <c r="A19" s="6"/>
      <c r="B19" s="7"/>
      <c r="C19" s="7"/>
      <c r="E19" s="6"/>
      <c r="F19" s="6"/>
      <c r="G19" s="6"/>
      <c r="I19" s="6"/>
      <c r="J19" s="6"/>
      <c r="K19" s="6"/>
    </row>
    <row r="20" spans="1:14" x14ac:dyDescent="0.3">
      <c r="A20" s="6" t="s">
        <v>28</v>
      </c>
      <c r="B20" s="7"/>
      <c r="C20" s="7">
        <v>131372150</v>
      </c>
      <c r="E20" s="6" t="s">
        <v>28</v>
      </c>
      <c r="F20" s="6"/>
      <c r="G20" s="7">
        <f>+C20</f>
        <v>131372150</v>
      </c>
      <c r="H20" s="8">
        <f>+G18-G20</f>
        <v>84396636.699999988</v>
      </c>
      <c r="I20" s="6" t="s">
        <v>28</v>
      </c>
      <c r="J20" s="7"/>
      <c r="K20" s="7">
        <f>+C20</f>
        <v>131372150</v>
      </c>
    </row>
    <row r="21" spans="1:14" x14ac:dyDescent="0.3">
      <c r="A21" s="6"/>
      <c r="B21" s="7"/>
      <c r="C21" s="7"/>
      <c r="E21" s="6"/>
      <c r="F21" s="6"/>
      <c r="G21" s="7"/>
      <c r="H21" s="8">
        <f>+H20*12%</f>
        <v>10127596.403999997</v>
      </c>
      <c r="I21" s="6"/>
      <c r="J21" s="7"/>
      <c r="K21" s="7"/>
    </row>
    <row r="22" spans="1:14" x14ac:dyDescent="0.3">
      <c r="A22" s="6" t="s">
        <v>29</v>
      </c>
      <c r="B22" s="7"/>
      <c r="C22" s="7">
        <f>+C20</f>
        <v>131372150</v>
      </c>
      <c r="E22" s="6" t="s">
        <v>29</v>
      </c>
      <c r="F22" s="6"/>
      <c r="G22" s="7">
        <f>+G18</f>
        <v>215768786.69999999</v>
      </c>
      <c r="H22" s="8">
        <f>+(H20+H21)*3%</f>
        <v>2835726.9931199993</v>
      </c>
      <c r="I22" s="6" t="s">
        <v>29</v>
      </c>
      <c r="J22" s="7"/>
      <c r="K22" s="7">
        <f>+K20</f>
        <v>131372150</v>
      </c>
      <c r="M22" s="20"/>
    </row>
    <row r="23" spans="1:14" x14ac:dyDescent="0.3">
      <c r="A23" s="6" t="s">
        <v>30</v>
      </c>
      <c r="B23" s="7">
        <f>+C22*12%</f>
        <v>15764658</v>
      </c>
      <c r="C23" s="7"/>
      <c r="E23" s="6" t="s">
        <v>30</v>
      </c>
      <c r="F23" s="7">
        <f>+G22*12%</f>
        <v>25892254.403999999</v>
      </c>
      <c r="G23" s="7"/>
      <c r="H23" s="19">
        <f>SUM(H20:H22)</f>
        <v>97359960.097119987</v>
      </c>
      <c r="I23" s="6" t="s">
        <v>30</v>
      </c>
      <c r="J23" s="7">
        <f>+K22*12%</f>
        <v>15764658</v>
      </c>
      <c r="K23" s="6"/>
    </row>
    <row r="24" spans="1:14" x14ac:dyDescent="0.3">
      <c r="A24" s="6" t="s">
        <v>31</v>
      </c>
      <c r="B24" s="11">
        <f>+(C22+B23)*3%</f>
        <v>4414104.24</v>
      </c>
      <c r="C24" s="7">
        <f>+B23+B24</f>
        <v>20178762.240000002</v>
      </c>
      <c r="E24" s="6" t="s">
        <v>31</v>
      </c>
      <c r="F24" s="11">
        <f>+(G22+F23)*3%</f>
        <v>7249831.2331199991</v>
      </c>
      <c r="G24" s="7">
        <f>+F23+F24</f>
        <v>33142085.637119997</v>
      </c>
      <c r="H24" s="8"/>
      <c r="I24" s="6" t="s">
        <v>31</v>
      </c>
      <c r="J24" s="11">
        <f>+(K22+J23)*3%</f>
        <v>4414104.24</v>
      </c>
      <c r="K24" s="7">
        <f>+J23+J24</f>
        <v>20178762.240000002</v>
      </c>
    </row>
    <row r="25" spans="1:14" x14ac:dyDescent="0.3">
      <c r="A25" s="6"/>
      <c r="B25" s="13"/>
      <c r="C25" s="7"/>
      <c r="E25" s="6"/>
      <c r="F25" s="13"/>
      <c r="G25" s="7"/>
      <c r="H25" s="8"/>
      <c r="I25" s="6"/>
      <c r="J25" s="13"/>
      <c r="K25" s="6"/>
    </row>
    <row r="26" spans="1:14" x14ac:dyDescent="0.3">
      <c r="A26" s="6" t="s">
        <v>32</v>
      </c>
      <c r="B26" s="22"/>
      <c r="C26" s="22">
        <f>+C22+C24</f>
        <v>151550912.24000001</v>
      </c>
      <c r="E26" s="6" t="s">
        <v>32</v>
      </c>
      <c r="F26" s="6"/>
      <c r="G26" s="9">
        <f>+G22+G24</f>
        <v>248910872.33712</v>
      </c>
      <c r="H26" s="20"/>
      <c r="I26" s="6" t="s">
        <v>32</v>
      </c>
      <c r="J26" s="6"/>
      <c r="K26" s="9">
        <f>+K22+K24</f>
        <v>151550912.24000001</v>
      </c>
      <c r="M26" s="8">
        <f>+K20-K18</f>
        <v>43404420.072237164</v>
      </c>
      <c r="N26" t="s">
        <v>33</v>
      </c>
    </row>
    <row r="27" spans="1:14" x14ac:dyDescent="0.3">
      <c r="A27" s="6"/>
      <c r="B27" s="22"/>
      <c r="C27" s="22"/>
      <c r="E27" s="6"/>
      <c r="F27" s="6"/>
      <c r="G27" s="9"/>
      <c r="I27" s="6"/>
      <c r="J27" s="6"/>
      <c r="K27" s="9"/>
      <c r="M27" s="8">
        <f>+M26*12%</f>
        <v>5208530.4086684594</v>
      </c>
      <c r="N27" t="s">
        <v>34</v>
      </c>
    </row>
    <row r="28" spans="1:14" x14ac:dyDescent="0.3">
      <c r="A28" s="6" t="s">
        <v>35</v>
      </c>
      <c r="B28" s="22"/>
      <c r="C28" s="22">
        <v>0</v>
      </c>
      <c r="E28" s="6" t="str">
        <f>+A28</f>
        <v>Less : MAT Credit</v>
      </c>
      <c r="F28" s="6"/>
      <c r="G28" s="9">
        <f>-H23</f>
        <v>-97359960.097119987</v>
      </c>
      <c r="I28" s="6" t="str">
        <f>+E28</f>
        <v>Less : MAT Credit</v>
      </c>
      <c r="J28" s="6"/>
      <c r="K28" s="9">
        <v>0</v>
      </c>
      <c r="M28" s="8">
        <f>+(M26+M27)*3%</f>
        <v>1458388.5144271685</v>
      </c>
      <c r="N28" t="s">
        <v>36</v>
      </c>
    </row>
    <row r="29" spans="1:14" x14ac:dyDescent="0.3">
      <c r="A29" s="6"/>
      <c r="B29" s="7"/>
      <c r="C29" s="7"/>
      <c r="E29" s="6"/>
      <c r="F29" s="6"/>
      <c r="G29" s="6"/>
      <c r="I29" s="6"/>
      <c r="J29" s="6"/>
      <c r="K29" s="6"/>
      <c r="M29" s="8">
        <f>SUM(M26:M28)</f>
        <v>50071338.995332792</v>
      </c>
    </row>
    <row r="30" spans="1:14" s="23" customFormat="1" x14ac:dyDescent="0.3">
      <c r="A30" s="6" t="s">
        <v>37</v>
      </c>
      <c r="B30" s="22"/>
      <c r="C30" s="22">
        <f>+C26+C28</f>
        <v>151550912.24000001</v>
      </c>
      <c r="D30"/>
      <c r="E30" s="6" t="s">
        <v>37</v>
      </c>
      <c r="F30" s="6"/>
      <c r="G30" s="22">
        <f>+G26+G28</f>
        <v>151550912.24000001</v>
      </c>
      <c r="H30"/>
      <c r="I30" s="6" t="s">
        <v>37</v>
      </c>
      <c r="J30" s="6"/>
      <c r="K30" s="22">
        <f>+K26+K28</f>
        <v>151550912.24000001</v>
      </c>
      <c r="L30"/>
      <c r="M30"/>
    </row>
    <row r="31" spans="1:14" s="23" customFormat="1" x14ac:dyDescent="0.3">
      <c r="A31" s="6" t="s">
        <v>38</v>
      </c>
      <c r="B31" s="18"/>
      <c r="C31" s="24">
        <v>256041</v>
      </c>
      <c r="E31" s="6" t="s">
        <v>38</v>
      </c>
      <c r="F31" s="17"/>
      <c r="G31" s="24">
        <v>256041</v>
      </c>
      <c r="I31" s="6" t="s">
        <v>38</v>
      </c>
      <c r="J31" s="17"/>
      <c r="K31" s="24">
        <v>256041</v>
      </c>
    </row>
    <row r="32" spans="1:14" ht="15" thickBot="1" x14ac:dyDescent="0.35">
      <c r="A32" s="17" t="s">
        <v>39</v>
      </c>
      <c r="B32" s="18"/>
      <c r="C32" s="25">
        <f>+C30+C31</f>
        <v>151806953.24000001</v>
      </c>
      <c r="D32" s="23"/>
      <c r="E32" s="17"/>
      <c r="F32" s="17"/>
      <c r="G32" s="25">
        <f>+G30+G31</f>
        <v>151806953.24000001</v>
      </c>
      <c r="H32" s="23"/>
      <c r="I32" s="17"/>
      <c r="J32" s="17"/>
      <c r="K32" s="25">
        <f>+K30+K31</f>
        <v>151806953.24000001</v>
      </c>
    </row>
    <row r="33" spans="1:11" ht="15" thickTop="1" x14ac:dyDescent="0.3">
      <c r="A33" s="6"/>
      <c r="B33" s="7"/>
      <c r="C33" s="13"/>
      <c r="E33" s="6"/>
      <c r="F33" s="6"/>
      <c r="G33" s="12"/>
      <c r="I33" s="6"/>
      <c r="J33" s="6"/>
      <c r="K33" s="12"/>
    </row>
    <row r="34" spans="1:11" x14ac:dyDescent="0.3">
      <c r="A34" s="6" t="s">
        <v>40</v>
      </c>
      <c r="B34" s="7">
        <v>35000000</v>
      </c>
      <c r="C34" s="7"/>
      <c r="E34" s="6" t="s">
        <v>40</v>
      </c>
      <c r="F34" s="7">
        <f>+B34</f>
        <v>35000000</v>
      </c>
      <c r="G34" s="7"/>
      <c r="H34" s="8"/>
      <c r="I34" s="6" t="s">
        <v>40</v>
      </c>
      <c r="J34" s="7">
        <f>+F34</f>
        <v>35000000</v>
      </c>
      <c r="K34" s="7"/>
    </row>
    <row r="35" spans="1:11" x14ac:dyDescent="0.3">
      <c r="A35" s="6" t="s">
        <v>41</v>
      </c>
      <c r="B35" s="7">
        <v>134117598</v>
      </c>
      <c r="C35" s="7"/>
      <c r="E35" s="6" t="s">
        <v>42</v>
      </c>
      <c r="F35" s="7">
        <f>+'[1]26AS'!I89</f>
        <v>130687316.08000001</v>
      </c>
      <c r="G35" s="7"/>
      <c r="H35" s="8"/>
      <c r="I35" s="6" t="s">
        <v>41</v>
      </c>
      <c r="J35" s="7">
        <f>+F35</f>
        <v>130687316.08000001</v>
      </c>
      <c r="K35" s="7"/>
    </row>
    <row r="36" spans="1:11" x14ac:dyDescent="0.3">
      <c r="A36" s="6" t="s">
        <v>43</v>
      </c>
      <c r="B36" s="7">
        <v>0</v>
      </c>
      <c r="C36" s="7"/>
      <c r="E36" s="6" t="s">
        <v>43</v>
      </c>
      <c r="F36" s="7">
        <f>+'[1]26AS'!I93+'[1]26AS'!I94+'[1]26AS'!I95+'[1]26AS'!I96+'[1]26AS'!I97+'[1]26AS'!I98+'[1]26AS'!I99</f>
        <v>307461.11</v>
      </c>
      <c r="G36" s="7"/>
      <c r="H36" s="8"/>
      <c r="I36" s="6" t="s">
        <v>43</v>
      </c>
      <c r="J36" s="7">
        <f>+F36</f>
        <v>307461.11</v>
      </c>
      <c r="K36" s="7"/>
    </row>
    <row r="37" spans="1:11" x14ac:dyDescent="0.3">
      <c r="A37" s="6" t="s">
        <v>44</v>
      </c>
      <c r="B37" s="7">
        <v>0</v>
      </c>
      <c r="C37" s="7"/>
      <c r="E37" s="6" t="s">
        <v>44</v>
      </c>
      <c r="F37" s="7"/>
      <c r="G37" s="7"/>
      <c r="H37" s="8"/>
      <c r="I37" s="6" t="s">
        <v>44</v>
      </c>
      <c r="J37" s="7"/>
      <c r="K37" s="7"/>
    </row>
    <row r="38" spans="1:11" x14ac:dyDescent="0.3">
      <c r="A38" s="6" t="s">
        <v>45</v>
      </c>
      <c r="B38" s="11">
        <v>0</v>
      </c>
      <c r="C38" s="7">
        <f>+B34+B35+B36+B38+B37</f>
        <v>169117598</v>
      </c>
      <c r="E38" s="6" t="s">
        <v>45</v>
      </c>
      <c r="F38" s="11">
        <v>0</v>
      </c>
      <c r="G38" s="7">
        <f>+F34+F35+F36+F38+F37</f>
        <v>165994777.19000003</v>
      </c>
      <c r="H38" s="8"/>
      <c r="I38" s="6" t="s">
        <v>45</v>
      </c>
      <c r="J38" s="11">
        <f>+F38</f>
        <v>0</v>
      </c>
      <c r="K38" s="7">
        <f>+J34+J35+J36+J38+J37</f>
        <v>165994777.19000003</v>
      </c>
    </row>
    <row r="39" spans="1:11" x14ac:dyDescent="0.3">
      <c r="A39" s="6"/>
      <c r="B39" s="13"/>
      <c r="C39" s="7"/>
      <c r="E39" s="6"/>
      <c r="F39" s="13"/>
      <c r="G39" s="7"/>
      <c r="H39" s="8"/>
      <c r="I39" s="6"/>
      <c r="J39" s="13"/>
      <c r="K39" s="7"/>
    </row>
    <row r="40" spans="1:11" x14ac:dyDescent="0.3">
      <c r="A40" s="17" t="s">
        <v>46</v>
      </c>
      <c r="B40" s="7"/>
      <c r="C40" s="18">
        <f>+C32-C38</f>
        <v>-17310644.75999999</v>
      </c>
      <c r="D40" s="23"/>
      <c r="E40" s="17" t="s">
        <v>46</v>
      </c>
      <c r="F40" s="18"/>
      <c r="G40" s="18">
        <f>+G32-G38</f>
        <v>-14187823.950000018</v>
      </c>
      <c r="H40" s="19"/>
      <c r="I40" s="17" t="s">
        <v>46</v>
      </c>
      <c r="J40" s="18"/>
      <c r="K40" s="18">
        <f>+K32-K38</f>
        <v>-14187823.950000018</v>
      </c>
    </row>
    <row r="41" spans="1:11" x14ac:dyDescent="0.3">
      <c r="B41" s="8"/>
      <c r="C41" s="19"/>
      <c r="D41" s="23"/>
      <c r="E41" s="23"/>
      <c r="F41" s="19"/>
      <c r="G41" s="19"/>
      <c r="H41" s="19"/>
      <c r="I41" s="19"/>
      <c r="J41" s="19"/>
      <c r="K41" s="19"/>
    </row>
    <row r="46" spans="1:11" x14ac:dyDescent="0.3">
      <c r="E46" s="6"/>
      <c r="F46" s="7"/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AY 18-19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 Patil</dc:creator>
  <cp:lastModifiedBy>Accounts Patil</cp:lastModifiedBy>
  <dcterms:created xsi:type="dcterms:W3CDTF">2025-07-23T07:13:01Z</dcterms:created>
  <dcterms:modified xsi:type="dcterms:W3CDTF">2025-07-23T07:16:35Z</dcterms:modified>
</cp:coreProperties>
</file>