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xl/calcChain.xml" ContentType="application/vnd.openxmlformats-officedocument.spreadsheetml.calcChain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6" rupBuild="28730"/>
  <workbookPr/>
  <mc:AlternateContent xmlns:mc="http://schemas.openxmlformats.org/markup-compatibility/2006">
    <mc:Choice Requires="x15">
      <x15ac:absPath xmlns:x15ac="http://schemas.microsoft.com/office/spreadsheetml/2010/11/ac" url="C:\Users\Admin\Downloads\Task\Task\Pratiksha\worldwide cargo solutions\"/>
    </mc:Choice>
  </mc:AlternateContent>
  <xr:revisionPtr revIDLastSave="0" documentId="13_ncr:1_{C3E0E255-98BF-4D3B-BA40-4D0817488C69}" xr6:coauthVersionLast="47" xr6:coauthVersionMax="47" xr10:uidLastSave="{00000000-0000-0000-0000-000000000000}"/>
  <bookViews>
    <workbookView xWindow="-96" yWindow="0" windowWidth="11712" windowHeight="12336" xr2:uid="{00000000-000D-0000-FFFF-FFFF00000000}"/>
  </bookViews>
  <sheets>
    <sheet name="Sheet1" sheetId="1" r:id="rId1"/>
  </sheets>
  <calcPr calcId="191029"/>
  <extLst>
    <ext xmlns:x15="http://schemas.microsoft.com/office/spreadsheetml/2010/11/main" uri="{140A7094-0E35-4892-8432-C4D2E57EDEB5}">
      <x15:workbookPr chartTrackingRefBase="1"/>
    </ex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</xcalcf:calcFeatures>
    </ext>
  </extLst>
</workbook>
</file>

<file path=xl/calcChain.xml><?xml version="1.0" encoding="utf-8"?>
<calcChain xmlns="http://schemas.openxmlformats.org/spreadsheetml/2006/main">
  <c r="U64" i="1" l="1"/>
  <c r="U40" i="1"/>
  <c r="G37" i="1" l="1"/>
  <c r="K37" i="1" s="1"/>
  <c r="L67" i="1"/>
  <c r="O67" i="1"/>
  <c r="K77" i="1" s="1"/>
  <c r="J37" i="1" l="1"/>
  <c r="H37" i="1"/>
  <c r="P37" i="1" s="1"/>
  <c r="E38" i="1" s="1"/>
  <c r="Q38" i="1" s="1"/>
  <c r="M37" i="1"/>
  <c r="N37" i="1"/>
  <c r="G13" i="1"/>
  <c r="N13" i="1" s="1"/>
  <c r="G12" i="1"/>
  <c r="K12" i="1" s="1"/>
  <c r="G10" i="1"/>
  <c r="N10" i="1" s="1"/>
  <c r="G8" i="1"/>
  <c r="J8" i="1" s="1"/>
  <c r="G23" i="1"/>
  <c r="G24" i="1"/>
  <c r="N24" i="1" s="1"/>
  <c r="Q34" i="1"/>
  <c r="Q32" i="1"/>
  <c r="G31" i="1"/>
  <c r="M31" i="1" s="1"/>
  <c r="G35" i="1"/>
  <c r="N35" i="1" s="1"/>
  <c r="G47" i="1"/>
  <c r="N47" i="1" s="1"/>
  <c r="Q46" i="1"/>
  <c r="G45" i="1"/>
  <c r="K45" i="1" s="1"/>
  <c r="G44" i="1"/>
  <c r="N44" i="1" s="1"/>
  <c r="Q43" i="1"/>
  <c r="G42" i="1"/>
  <c r="N42" i="1" s="1"/>
  <c r="G57" i="1"/>
  <c r="N57" i="1" s="1"/>
  <c r="G55" i="1"/>
  <c r="N55" i="1" s="1"/>
  <c r="G54" i="1"/>
  <c r="M54" i="1" s="1"/>
  <c r="G59" i="1"/>
  <c r="N59" i="1" s="1"/>
  <c r="Q26" i="1"/>
  <c r="U18" i="1"/>
  <c r="J24" i="1" l="1"/>
  <c r="H47" i="1"/>
  <c r="I47" i="1" s="1"/>
  <c r="M45" i="1"/>
  <c r="K8" i="1"/>
  <c r="I37" i="1"/>
  <c r="Q37" i="1" s="1"/>
  <c r="N45" i="1"/>
  <c r="K24" i="1"/>
  <c r="N54" i="1"/>
  <c r="M12" i="1"/>
  <c r="M59" i="1"/>
  <c r="M8" i="1"/>
  <c r="H12" i="1"/>
  <c r="P12" i="1" s="1"/>
  <c r="E14" i="1" s="1"/>
  <c r="Q14" i="1" s="1"/>
  <c r="N31" i="1"/>
  <c r="M24" i="1"/>
  <c r="H8" i="1"/>
  <c r="P8" i="1" s="1"/>
  <c r="N8" i="1"/>
  <c r="J12" i="1"/>
  <c r="N12" i="1"/>
  <c r="H24" i="1"/>
  <c r="P24" i="1" s="1"/>
  <c r="H13" i="1"/>
  <c r="P13" i="1" s="1"/>
  <c r="J13" i="1"/>
  <c r="K13" i="1"/>
  <c r="M13" i="1"/>
  <c r="H10" i="1"/>
  <c r="P10" i="1" s="1"/>
  <c r="J10" i="1"/>
  <c r="K10" i="1"/>
  <c r="M10" i="1"/>
  <c r="H23" i="1"/>
  <c r="P23" i="1" s="1"/>
  <c r="J23" i="1"/>
  <c r="K23" i="1"/>
  <c r="H31" i="1"/>
  <c r="P31" i="1" s="1"/>
  <c r="J31" i="1"/>
  <c r="K31" i="1"/>
  <c r="H35" i="1"/>
  <c r="I35" i="1"/>
  <c r="M35" i="1"/>
  <c r="J35" i="1"/>
  <c r="K35" i="1"/>
  <c r="J47" i="1"/>
  <c r="K47" i="1"/>
  <c r="M47" i="1"/>
  <c r="P47" i="1"/>
  <c r="E48" i="1" s="1"/>
  <c r="Q48" i="1" s="1"/>
  <c r="H45" i="1"/>
  <c r="I45" i="1" s="1"/>
  <c r="J45" i="1"/>
  <c r="H44" i="1"/>
  <c r="P44" i="1" s="1"/>
  <c r="J44" i="1"/>
  <c r="K44" i="1"/>
  <c r="M44" i="1"/>
  <c r="H42" i="1"/>
  <c r="P42" i="1" s="1"/>
  <c r="J42" i="1"/>
  <c r="K42" i="1"/>
  <c r="M42" i="1"/>
  <c r="H57" i="1"/>
  <c r="P57" i="1" s="1"/>
  <c r="E58" i="1" s="1"/>
  <c r="J57" i="1"/>
  <c r="K57" i="1"/>
  <c r="M57" i="1"/>
  <c r="H55" i="1"/>
  <c r="I55" i="1" s="1"/>
  <c r="H54" i="1"/>
  <c r="P54" i="1" s="1"/>
  <c r="J55" i="1"/>
  <c r="J54" i="1"/>
  <c r="K55" i="1"/>
  <c r="K54" i="1"/>
  <c r="M55" i="1"/>
  <c r="H59" i="1"/>
  <c r="P59" i="1" s="1"/>
  <c r="E60" i="1" s="1"/>
  <c r="Q60" i="1" s="1"/>
  <c r="J59" i="1"/>
  <c r="K59" i="1"/>
  <c r="U60" i="1"/>
  <c r="U62" i="1"/>
  <c r="V62" i="1" s="1"/>
  <c r="U50" i="1"/>
  <c r="U10" i="1"/>
  <c r="U17" i="1"/>
  <c r="V17" i="1" s="1"/>
  <c r="U16" i="1"/>
  <c r="V16" i="1" s="1"/>
  <c r="U15" i="1"/>
  <c r="V15" i="1" s="1"/>
  <c r="V26" i="1"/>
  <c r="V25" i="1"/>
  <c r="V24" i="1"/>
  <c r="V27" i="1"/>
  <c r="I59" i="1" l="1"/>
  <c r="Q47" i="1"/>
  <c r="I54" i="1"/>
  <c r="Q54" i="1" s="1"/>
  <c r="Q55" i="1"/>
  <c r="I42" i="1"/>
  <c r="I24" i="1"/>
  <c r="Q24" i="1" s="1"/>
  <c r="I8" i="1"/>
  <c r="Q8" i="1" s="1"/>
  <c r="I44" i="1"/>
  <c r="I10" i="1"/>
  <c r="Q10" i="1" s="1"/>
  <c r="P45" i="1"/>
  <c r="I31" i="1"/>
  <c r="Q31" i="1" s="1"/>
  <c r="I12" i="1"/>
  <c r="Q12" i="1" s="1"/>
  <c r="I13" i="1"/>
  <c r="Q13" i="1" s="1"/>
  <c r="I23" i="1"/>
  <c r="Q23" i="1" s="1"/>
  <c r="I57" i="1"/>
  <c r="Q57" i="1" s="1"/>
  <c r="Q59" i="1"/>
  <c r="V50" i="1"/>
  <c r="E15" i="1"/>
  <c r="Q15" i="1" s="1"/>
  <c r="P35" i="1"/>
  <c r="E36" i="1" s="1"/>
  <c r="Q36" i="1" s="1"/>
  <c r="U12" i="1"/>
  <c r="V12" i="1" s="1"/>
  <c r="V10" i="1"/>
  <c r="V11" i="1"/>
  <c r="V13" i="1"/>
  <c r="V23" i="1"/>
  <c r="U35" i="1"/>
  <c r="V35" i="1" s="1"/>
  <c r="U34" i="1"/>
  <c r="V34" i="1" s="1"/>
  <c r="V32" i="1"/>
  <c r="V33" i="1"/>
  <c r="V36" i="1"/>
  <c r="V31" i="1"/>
  <c r="V46" i="1"/>
  <c r="V49" i="1"/>
  <c r="V55" i="1"/>
  <c r="V56" i="1"/>
  <c r="V57" i="1"/>
  <c r="V58" i="1"/>
  <c r="V60" i="1"/>
  <c r="V61" i="1"/>
  <c r="U59" i="1"/>
  <c r="V59" i="1" s="1"/>
  <c r="U54" i="1"/>
  <c r="V54" i="1" s="1"/>
  <c r="U43" i="1"/>
  <c r="V43" i="1" s="1"/>
  <c r="U44" i="1"/>
  <c r="U45" i="1"/>
  <c r="V45" i="1" s="1"/>
  <c r="U47" i="1"/>
  <c r="V47" i="1" s="1"/>
  <c r="U48" i="1"/>
  <c r="V48" i="1" s="1"/>
  <c r="X30" i="1" l="1"/>
  <c r="Q35" i="1"/>
  <c r="X65" i="1"/>
  <c r="U14" i="1"/>
  <c r="V14" i="1" s="1"/>
  <c r="U9" i="1"/>
  <c r="V9" i="1" s="1"/>
  <c r="R53" i="1"/>
  <c r="R41" i="1"/>
  <c r="R30" i="1"/>
  <c r="R22" i="1"/>
  <c r="R7" i="1"/>
  <c r="G11" i="1" l="1"/>
  <c r="I11" i="1" s="1"/>
  <c r="Q11" i="1" s="1"/>
  <c r="V8" i="1"/>
  <c r="X22" i="1" l="1"/>
  <c r="V44" i="1"/>
  <c r="U42" i="1"/>
  <c r="V42" i="1" l="1"/>
  <c r="V67" i="1" s="1"/>
  <c r="Q42" i="1" l="1"/>
  <c r="Q45" i="1"/>
  <c r="Q44" i="1" l="1"/>
  <c r="X53" i="1" s="1"/>
  <c r="F33" i="1" l="1"/>
  <c r="G33" i="1" s="1"/>
  <c r="K33" i="1" l="1"/>
  <c r="K67" i="1" s="1"/>
  <c r="M33" i="1"/>
  <c r="M67" i="1" s="1"/>
  <c r="N33" i="1"/>
  <c r="N67" i="1" s="1"/>
  <c r="I33" i="1"/>
  <c r="H33" i="1"/>
  <c r="J33" i="1"/>
  <c r="P33" i="1"/>
  <c r="P67" i="1" s="1"/>
  <c r="Q33" i="1" l="1"/>
  <c r="K75" i="1"/>
  <c r="Q67" i="1" l="1"/>
  <c r="V69" i="1" s="1"/>
  <c r="K76" i="1" s="1"/>
  <c r="X41" i="1"/>
  <c r="X67" i="1" s="1"/>
</calcChain>
</file>

<file path=xl/sharedStrings.xml><?xml version="1.0" encoding="utf-8"?>
<sst xmlns="http://schemas.openxmlformats.org/spreadsheetml/2006/main" count="164" uniqueCount="137">
  <si>
    <t>Amount</t>
  </si>
  <si>
    <t>PAYMENT NOTE No.</t>
  </si>
  <si>
    <t>UTR</t>
  </si>
  <si>
    <t>Hydro Testing</t>
  </si>
  <si>
    <t>Pipeline Laying work</t>
  </si>
  <si>
    <t>Hold Amount For Quantity excess against DPR</t>
  </si>
  <si>
    <t>Worldwide Cargo solutions</t>
  </si>
  <si>
    <t>Kajipur thirwa Village Pipeline laying work</t>
  </si>
  <si>
    <t>21-01-2023 NEFT/AXISP00356444715/RIUP22/1926/WORLDWIDE CARGO ₹ 3,27,067.00</t>
  </si>
  <si>
    <t>RIUP22/1926</t>
  </si>
  <si>
    <t>17-02-2023 NEFT/AXISP00364121244/RIUP22/2208/WORLDWIDE CARGO 49500.00</t>
  </si>
  <si>
    <t>RIUP22/2208</t>
  </si>
  <si>
    <t>11-04-2023 NEFT/AXISP00380905278/SPUP23/0077/WORLDWIDE CARGO 29700.00</t>
  </si>
  <si>
    <t>SPUP23/0077</t>
  </si>
  <si>
    <t>GST Release Note</t>
  </si>
  <si>
    <t>06-05-2023 NEFT/AXISP00388047284/SPUP23/0345/WORLDWIDE CARGO 105672.00</t>
  </si>
  <si>
    <t>SPUP23/0345</t>
  </si>
  <si>
    <t>Aurangabad gandewara Village Pipeline laying work</t>
  </si>
  <si>
    <t>RIUP22/2095</t>
  </si>
  <si>
    <t>04-02-2023 NEFT/AXISP00360451537/RIUP22/2095/WORLDWIDE CARGO ₹ 3,64,195.00</t>
  </si>
  <si>
    <t>SPUP23/0075</t>
  </si>
  <si>
    <t>11-04-2023 NEFT/AXISP00380905280/SPUP23/0075/WORLDWIDE CARGO 29700.00</t>
  </si>
  <si>
    <t>SPUP23/0363</t>
  </si>
  <si>
    <t>04-05-2023 NEFT/AXISP00387370514/SPUP23/0363/WORLDWIDE CARGO 97574.00</t>
  </si>
  <si>
    <t>RIUP23/629</t>
  </si>
  <si>
    <t>13-06-2023 NEFT/AXISP00398036695/RIUP23/629/WORLDWIDE CARGO 148500.00</t>
  </si>
  <si>
    <t>RIUP23/818</t>
  </si>
  <si>
    <t>22-06-2023 NEFT/AXISP00400299793/RIUP23/818/WORLDWIDE CARGO 99000.00</t>
  </si>
  <si>
    <t>RIUP22/1696</t>
  </si>
  <si>
    <t>31-12-2022 NEFT/AXISP00350264762/RIUP22/1696/WORLDWIDE CARGO 88202.00</t>
  </si>
  <si>
    <t>SPUP23/0214</t>
  </si>
  <si>
    <t>20-04-2023 20-04-2023 NEFT/AXISP00383281387/SPUP23/0214/WORLDWIDE CARGO 99000.00</t>
  </si>
  <si>
    <t>SPUP23/0106</t>
  </si>
  <si>
    <t>14-04-2023 14-04-2023 NEFT/AXISP00381847047/SPUP23/0106/WORLDWIDE CARGO 16890.00</t>
  </si>
  <si>
    <t>RIUP23/172</t>
  </si>
  <si>
    <t>12-05-2023 NEFT/AXISP00389861566/RIUP23/172/WORLDWIDE CARGO 37018.00</t>
  </si>
  <si>
    <t>RIUP22/1463</t>
  </si>
  <si>
    <t>09-12-2022 NEFT/AXISP00345089600/RIUP22/1463/WORLDWIDE CARGO 264552.00</t>
  </si>
  <si>
    <t>RIUP22/2474</t>
  </si>
  <si>
    <t>06-03-2023 NEFT/AXISP00369001735/RIUP22/2474/WORLDWIDE CARGO 99000.00</t>
  </si>
  <si>
    <t>SPUP23/0066</t>
  </si>
  <si>
    <t>11-04-2023 NEFT/AXISP00380905288/SPUP23/0066/WORLDWIDE CARGO 297000.00</t>
  </si>
  <si>
    <t>SPUP23/0350</t>
  </si>
  <si>
    <t>02-05-2023 NEFT/AXISP00386691184/SPUP23/0350/WORLDWIDE CARGO 148500.00</t>
  </si>
  <si>
    <t>RIUP23/073</t>
  </si>
  <si>
    <t>04-05-2023 NEFT/AXISP00387404085/RIUP23/073/WORLDWIDE CARGO 72139.00</t>
  </si>
  <si>
    <t>RIUP23/511</t>
  </si>
  <si>
    <t>05-06-2023 NEFT/AXISP00395669165/RIUP23/511/WORLDWIDE CARGO 99000.00</t>
  </si>
  <si>
    <t>RIUP23/771</t>
  </si>
  <si>
    <t>21-06-2023 NEFT/AXISP00399921604/RIUP23/771/WORLDWIDE CARGO 99000.00</t>
  </si>
  <si>
    <t>Jandheri Village Pipeline laying work</t>
  </si>
  <si>
    <t>RIUP22/1114</t>
  </si>
  <si>
    <t>24-10-2022 NEFT/AXISP00331202705/RIUP22/1114/WORLDWIDE CARGO 346500.00</t>
  </si>
  <si>
    <t>RIUP22/1201</t>
  </si>
  <si>
    <t>07-11-2022 NEFT/AXISP00335257350/RIUP22/1201/WORLDWIDE CARGO 61624.00</t>
  </si>
  <si>
    <t>RIUP22/1368</t>
  </si>
  <si>
    <t>29-11-2022 NEFT/AXISP00341134734/RIUP22/1368/WORLDWIDE CARGO 535025.00</t>
  </si>
  <si>
    <t>RIUP22/2008</t>
  </si>
  <si>
    <t>31-01-2023 NEFT/AXISP00358425190/RIUP22/2008/WORLDWIDE CARGO 252112.00</t>
  </si>
  <si>
    <t>RIUP22/2072</t>
  </si>
  <si>
    <t>04-02-2023 NEFT/AXISP00360450920/RIUP22/2072/WORLDWIDE CARGO ₹ 1,87,622.00</t>
  </si>
  <si>
    <t>RIUP22/2231</t>
  </si>
  <si>
    <t>20-02-2023 NEFT/AXISP00364387947/RIUP22/2231/WORLDWIDE CARGO 99000.00</t>
  </si>
  <si>
    <t>SPUP23/0076</t>
  </si>
  <si>
    <t>11-04-2023 NEFT/AXISP00380905279/SPUP23/0076/WORLDWIDE CARGO 29700.00</t>
  </si>
  <si>
    <t>SPUP23/0344</t>
  </si>
  <si>
    <t>06-05-2023 NEFT/AXISP00388090048/SPUP23/0344/WORLDWIDE CARGO 55001.00</t>
  </si>
  <si>
    <t>Alipur Umerpur Village Pipeline laying work</t>
  </si>
  <si>
    <t>GST release note</t>
  </si>
  <si>
    <t xml:space="preserve"> 361 &amp; 406</t>
  </si>
  <si>
    <t>RIUP23/999</t>
  </si>
  <si>
    <t>03-07-2023 NEFT/AXISP00403392630/RIUP23/999/WORLDWIDE CARGO ₹ 1,48,500.00</t>
  </si>
  <si>
    <t>1  &amp; 153</t>
  </si>
  <si>
    <t>RIUP23/1434</t>
  </si>
  <si>
    <t>10-08-2023 NEFT/AXISP00414696962/RIUP23/1434/WORLDWIDE CARGO 148955.00</t>
  </si>
  <si>
    <t>RIUP23/1433</t>
  </si>
  <si>
    <t>10-08-2023 NEFT/AXISP00414696961/RIUP23/1433/WORLDWIDE CARGO 24172.00</t>
  </si>
  <si>
    <t>10-08-2023 NEFT/AXISP00414696960/RIUP23/1432/WORLDWIDE CARGO 27509.00</t>
  </si>
  <si>
    <t>RIUP23/1432</t>
  </si>
  <si>
    <t>RIUP23/1435</t>
  </si>
  <si>
    <t>10-08-2023 NEFT/AXISP00414696963/RIUP23/1435/WORLDWIDE CARGO 67852.00</t>
  </si>
  <si>
    <t>RIUP23/1772</t>
  </si>
  <si>
    <t>29-08-2023 NEFT/AXISP00418978121/RIUP23/1772/WORLDWIDE CARGO SO/HDFC0000132 99000.00</t>
  </si>
  <si>
    <t>23-10-2023 NEFT/AXISP00436552874/RIUP23/2827/WORLDWIDE CARGO SO/HDFC0000132 99000.00</t>
  </si>
  <si>
    <t>RIUP23/2827</t>
  </si>
  <si>
    <t>26-10-2023 NEFT/AXISP00437005999/RIUP23/2873/WORLDWIDE CARGO SO/HDFC0000132 99000.00</t>
  </si>
  <si>
    <t>09-11-2023 NEFT/AXISP00442541854/RIUP23/3162/WORLDWIDE CARGO SO/HDFC0000132 247500.00</t>
  </si>
  <si>
    <t>RIUP23/3162</t>
  </si>
  <si>
    <t>RIUP23/2873</t>
  </si>
  <si>
    <t>29-11-2023 NEFT/AXISP00447355240/RIUP23/3493/WORLDWIDE CARGO SO/HDFC0000132 99000.00</t>
  </si>
  <si>
    <t>RIUP23/3493</t>
  </si>
  <si>
    <t>26-10-2023 NEFT/AXISP00437006000/RIUP23/2874/WORLDWIDE CARGOSO/HDFC0000132 99000.00</t>
  </si>
  <si>
    <t>RIUP23/2874</t>
  </si>
  <si>
    <t>19-12-2023 NEFT/AXISP00454102598/RIUP23/3862/WORLDWIDE CARGO SO/HDFC0000132 148500.00</t>
  </si>
  <si>
    <t>SPUP23/3862</t>
  </si>
  <si>
    <t xml:space="preserve">Total Hold </t>
  </si>
  <si>
    <t>Advance / Surplus</t>
  </si>
  <si>
    <t>Nil</t>
  </si>
  <si>
    <t>15-01-2024 NEFT/AXISP00462583086/RIUP23/4267/WORLDWIDE CARGO SO/HDFC0000132 99000.00</t>
  </si>
  <si>
    <t>05-02-2024 NEFT/AXISP00468222702/RIUP23/4504/WORLDWIDE CARGO SO/HDFC0000132 102467.00</t>
  </si>
  <si>
    <t>RIUP23/4267</t>
  </si>
  <si>
    <t>World Wide Cargo</t>
  </si>
  <si>
    <t>Extra Hold</t>
  </si>
  <si>
    <t>GST Remaining</t>
  </si>
  <si>
    <t>16-01-2024 NEFT/AXISP00462739068/RIUP23/4241/WORLDWIDE CARGO SO/HDFC0000132 36650.00</t>
  </si>
  <si>
    <t>22-03-2024 NEFT/AXISP00483444846/RIUP23/5159A/WORLDWIDE CARGOSO/HDFC0000132 99000.00</t>
  </si>
  <si>
    <t>16-07-2024 NEFT O/W-YESIG41980136410-HDFC0000132-WORLDWIDE CARGO S 1,48,500.00</t>
  </si>
  <si>
    <t>21-10-2024 NEFT/AXISP00556328330/RIUP24/2283/WORLDWIDE CARGO SO/HDFC0000132 ₹ 99,000.00</t>
  </si>
  <si>
    <t>RIUP24/2283</t>
  </si>
  <si>
    <t>RIUP23/5159A</t>
  </si>
  <si>
    <t>/RIUP23/4241</t>
  </si>
  <si>
    <t>21-10-2024 NEFT/AXISP00556328331/RIUP24/2282/WORLDWIDE CARGO SO/HDFC0000132 ₹ 99,000.00</t>
  </si>
  <si>
    <t>RIUP24/2282</t>
  </si>
  <si>
    <t>Payment_Amount</t>
  </si>
  <si>
    <t>TDS_Payment_Amount</t>
  </si>
  <si>
    <t>Total_Amount</t>
  </si>
  <si>
    <t>GST_SD_Amount</t>
  </si>
  <si>
    <t>Final_Amount</t>
  </si>
  <si>
    <t>PMC_No</t>
  </si>
  <si>
    <t>Invoice_Details</t>
  </si>
  <si>
    <t>Invoice_Date</t>
  </si>
  <si>
    <t>Invoice_No</t>
  </si>
  <si>
    <t>Basic_Amount</t>
  </si>
  <si>
    <t>Debit_Amount</t>
  </si>
  <si>
    <t>After_Debit_Amount</t>
  </si>
  <si>
    <t>GST_Amount</t>
  </si>
  <si>
    <t>TDS_Amount</t>
  </si>
  <si>
    <t>SD_Amount</t>
  </si>
  <si>
    <t>On_Commission</t>
  </si>
  <si>
    <t>Hydro_Testing</t>
  </si>
  <si>
    <t>Subcontractor:</t>
  </si>
  <si>
    <t>State:</t>
  </si>
  <si>
    <t>Uttar Pradesh</t>
  </si>
  <si>
    <t>District:</t>
  </si>
  <si>
    <t>Shamli</t>
  </si>
  <si>
    <t>Block:</t>
  </si>
  <si>
    <t xml:space="preserve">Harsana village Pump house  work 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</si>
</sst>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numFmts count="3">
    <numFmt numFmtId="43" formatCode="_(* #,##0.00_);_(* \(#,##0.00\);_(* &quot;-&quot;??_);_(@_)"/>
    <numFmt numFmtId="164" formatCode="_ * #,##0.00_ ;_ * \-#,##0.00_ ;_ * &quot;-&quot;??_ ;_ @_ "/>
    <numFmt numFmtId="166" formatCode="[$-409]d\-mmm\-yy;@"/>
  </numFmts>
  <fonts count="17" x14ac:knownFonts="1">
    <font>
      <sz val="11"/>
      <color theme="1"/>
      <name val="Calibri"/>
      <family val="2"/>
      <scheme val="minor"/>
    </font>
    <font>
      <sz val="11"/>
      <color theme="1"/>
      <name val="Calibri"/>
      <family val="2"/>
      <scheme val="minor"/>
    </font>
    <font>
      <sz val="14"/>
      <color theme="3" tint="0.39997558519241921"/>
      <name val="Comic Sans MS"/>
      <family val="4"/>
    </font>
    <font>
      <sz val="9"/>
      <color theme="1"/>
      <name val="Comic Sans MS"/>
      <family val="4"/>
    </font>
    <font>
      <b/>
      <sz val="9"/>
      <color theme="4" tint="-0.249977111117893"/>
      <name val="Comic Sans MS"/>
      <family val="4"/>
    </font>
    <font>
      <b/>
      <sz val="9"/>
      <color theme="1"/>
      <name val="Comic Sans MS"/>
      <family val="4"/>
    </font>
    <font>
      <b/>
      <sz val="11"/>
      <color theme="1"/>
      <name val="Calibri"/>
      <family val="2"/>
      <scheme val="minor"/>
    </font>
    <font>
      <sz val="10"/>
      <color theme="1"/>
      <name val="Comic Sans MS"/>
      <family val="4"/>
    </font>
    <font>
      <sz val="10"/>
      <color theme="1"/>
      <name val="Calibri"/>
      <family val="2"/>
      <scheme val="minor"/>
    </font>
    <font>
      <sz val="9"/>
      <color rgb="FF333333"/>
      <name val="Verdana"/>
      <family val="2"/>
    </font>
    <font>
      <sz val="8"/>
      <name val="Calibri"/>
      <family val="2"/>
      <scheme val="minor"/>
    </font>
    <font>
      <b/>
      <sz val="14"/>
      <color theme="1"/>
      <name val="Calibri"/>
      <family val="2"/>
      <scheme val="minor"/>
    </font>
    <font>
      <sz val="10"/>
      <color rgb="FFFF0000"/>
      <name val="Comic Sans MS"/>
      <family val="4"/>
    </font>
    <font>
      <sz val="9"/>
      <color rgb="FFFF0000"/>
      <name val="Comic Sans MS"/>
      <family val="4"/>
    </font>
    <font>
      <b/>
      <sz val="11"/>
      <name val="Calibri"/>
      <family val="2"/>
      <scheme val="minor"/>
    </font>
    <font>
      <sz val="14"/>
      <color theme="3" tint="0.39997558519241921"/>
      <name val="Times New Roman"/>
      <family val="1"/>
    </font>
    <font>
      <sz val="10"/>
      <color theme="1"/>
      <name val="Times New Roman"/>
      <family val="1"/>
    </font>
  </fonts>
  <fills count="6">
    <fill>
      <patternFill patternType="none"/>
    </fill>
    <fill>
      <patternFill patternType="gray125"/>
    </fill>
    <fill>
      <patternFill patternType="solid">
        <fgColor theme="0"/>
        <bgColor indexed="64"/>
      </patternFill>
    </fill>
    <fill>
      <patternFill patternType="solid">
        <fgColor rgb="FFFFFF00"/>
        <bgColor indexed="64"/>
      </patternFill>
    </fill>
    <fill>
      <patternFill patternType="solid">
        <fgColor rgb="FFFF0000"/>
        <bgColor indexed="64"/>
      </patternFill>
    </fill>
    <fill>
      <patternFill patternType="solid">
        <fgColor theme="5" tint="0.79998168889431442"/>
        <bgColor indexed="64"/>
      </patternFill>
    </fill>
  </fills>
  <borders count="11">
    <border>
      <left/>
      <right/>
      <top/>
      <bottom/>
      <diagonal/>
    </border>
    <border>
      <left style="medium">
        <color auto="1"/>
      </left>
      <right style="thin">
        <color auto="1"/>
      </right>
      <top style="medium">
        <color auto="1"/>
      </top>
      <bottom style="medium">
        <color auto="1"/>
      </bottom>
      <diagonal/>
    </border>
    <border>
      <left/>
      <right/>
      <top style="medium">
        <color auto="1"/>
      </top>
      <bottom/>
      <diagonal/>
    </border>
    <border>
      <left style="medium">
        <color indexed="64"/>
      </left>
      <right style="medium">
        <color indexed="64"/>
      </right>
      <top/>
      <bottom style="thin">
        <color indexed="64"/>
      </bottom>
      <diagonal/>
    </border>
    <border>
      <left style="thin">
        <color auto="1"/>
      </left>
      <right/>
      <top style="thin">
        <color auto="1"/>
      </top>
      <bottom style="thin">
        <color auto="1"/>
      </bottom>
      <diagonal/>
    </border>
    <border>
      <left/>
      <right/>
      <top style="thin">
        <color auto="1"/>
      </top>
      <bottom style="thin">
        <color auto="1"/>
      </bottom>
      <diagonal/>
    </border>
    <border>
      <left/>
      <right style="thin">
        <color auto="1"/>
      </right>
      <top style="thin">
        <color auto="1"/>
      </top>
      <bottom style="thin">
        <color auto="1"/>
      </bottom>
      <diagonal/>
    </border>
    <border>
      <left style="medium">
        <color indexed="64"/>
      </left>
      <right style="medium">
        <color indexed="64"/>
      </right>
      <top style="thin">
        <color auto="1"/>
      </top>
      <bottom style="thin">
        <color auto="1"/>
      </bottom>
      <diagonal/>
    </border>
    <border>
      <left style="medium">
        <color indexed="64"/>
      </left>
      <right style="medium">
        <color indexed="64"/>
      </right>
      <top style="thin">
        <color auto="1"/>
      </top>
      <bottom style="medium">
        <color indexed="64"/>
      </bottom>
      <diagonal/>
    </border>
    <border>
      <left style="medium">
        <color indexed="64"/>
      </left>
      <right style="medium">
        <color indexed="64"/>
      </right>
      <top style="thin">
        <color auto="1"/>
      </top>
      <bottom/>
      <diagonal/>
    </border>
    <border>
      <left style="medium">
        <color indexed="64"/>
      </left>
      <right style="medium">
        <color indexed="64"/>
      </right>
      <top style="medium">
        <color indexed="64"/>
      </top>
      <bottom style="thin">
        <color auto="1"/>
      </bottom>
      <diagonal/>
    </border>
  </borders>
  <cellStyleXfs count="3">
    <xf numFmtId="0" fontId="0" fillId="0" borderId="0"/>
    <xf numFmtId="43" fontId="1" fillId="0" borderId="0" applyFont="0" applyFill="0" applyBorder="0" applyAlignment="0" applyProtection="0"/>
    <xf numFmtId="164" fontId="1" fillId="0" borderId="0" applyFont="0" applyFill="0" applyBorder="0" applyAlignment="0" applyProtection="0"/>
  </cellStyleXfs>
  <cellXfs count="88">
    <xf numFmtId="0" fontId="0" fillId="0" borderId="0" xfId="0"/>
    <xf numFmtId="0" fontId="0" fillId="2" borderId="0" xfId="0" applyFill="1" applyAlignment="1">
      <alignment vertical="center"/>
    </xf>
    <xf numFmtId="0" fontId="0" fillId="0" borderId="0" xfId="0" applyAlignment="1">
      <alignment vertical="center"/>
    </xf>
    <xf numFmtId="164" fontId="0" fillId="2" borderId="0" xfId="1" applyNumberFormat="1" applyFont="1" applyFill="1" applyBorder="1" applyAlignment="1">
      <alignment vertical="center"/>
    </xf>
    <xf numFmtId="164" fontId="3" fillId="2" borderId="0" xfId="1" applyNumberFormat="1" applyFont="1" applyFill="1" applyBorder="1" applyAlignment="1">
      <alignment horizontal="center" vertical="center"/>
    </xf>
    <xf numFmtId="0" fontId="3" fillId="2" borderId="0" xfId="0" applyFont="1" applyFill="1" applyAlignment="1">
      <alignment vertical="center"/>
    </xf>
    <xf numFmtId="0" fontId="3" fillId="2" borderId="2" xfId="0" applyFont="1" applyFill="1" applyBorder="1" applyAlignment="1">
      <alignment vertical="center"/>
    </xf>
    <xf numFmtId="164" fontId="3" fillId="2" borderId="0" xfId="1" applyNumberFormat="1" applyFont="1" applyFill="1" applyBorder="1" applyAlignment="1">
      <alignment vertical="center"/>
    </xf>
    <xf numFmtId="0" fontId="4" fillId="2" borderId="0" xfId="0" applyFont="1" applyFill="1" applyAlignment="1">
      <alignment vertical="center"/>
    </xf>
    <xf numFmtId="164" fontId="3" fillId="2" borderId="7" xfId="1" applyNumberFormat="1" applyFont="1" applyFill="1" applyBorder="1" applyAlignment="1">
      <alignment vertical="center"/>
    </xf>
    <xf numFmtId="164" fontId="3" fillId="2" borderId="9" xfId="1" applyNumberFormat="1" applyFont="1" applyFill="1" applyBorder="1" applyAlignment="1">
      <alignment vertical="center"/>
    </xf>
    <xf numFmtId="164" fontId="3" fillId="2" borderId="8" xfId="1" applyNumberFormat="1" applyFont="1" applyFill="1" applyBorder="1" applyAlignment="1">
      <alignment vertical="center"/>
    </xf>
    <xf numFmtId="164" fontId="0" fillId="2" borderId="0" xfId="1" applyNumberFormat="1" applyFont="1" applyFill="1" applyAlignment="1">
      <alignment vertical="center"/>
    </xf>
    <xf numFmtId="164" fontId="5" fillId="2" borderId="0" xfId="1" applyNumberFormat="1" applyFont="1" applyFill="1" applyBorder="1" applyAlignment="1">
      <alignment horizontal="center" vertical="center"/>
    </xf>
    <xf numFmtId="0" fontId="0" fillId="3" borderId="0" xfId="0" applyFill="1" applyAlignment="1">
      <alignment vertical="center"/>
    </xf>
    <xf numFmtId="164" fontId="3" fillId="3" borderId="3" xfId="1" applyNumberFormat="1" applyFont="1" applyFill="1" applyBorder="1" applyAlignment="1">
      <alignment vertical="center"/>
    </xf>
    <xf numFmtId="0" fontId="3" fillId="2" borderId="7" xfId="0" applyFont="1" applyFill="1" applyBorder="1" applyAlignment="1">
      <alignment horizontal="center" vertical="center" wrapText="1"/>
    </xf>
    <xf numFmtId="0" fontId="0" fillId="2" borderId="7" xfId="0" applyFill="1" applyBorder="1" applyAlignment="1">
      <alignment vertical="center"/>
    </xf>
    <xf numFmtId="0" fontId="5" fillId="2" borderId="7" xfId="0" applyFont="1" applyFill="1" applyBorder="1" applyAlignment="1">
      <alignment horizontal="center" vertical="center" wrapText="1"/>
    </xf>
    <xf numFmtId="0" fontId="2" fillId="2" borderId="0" xfId="1" applyNumberFormat="1" applyFont="1" applyFill="1" applyBorder="1" applyAlignment="1">
      <alignment horizontal="center"/>
    </xf>
    <xf numFmtId="0" fontId="3" fillId="2" borderId="7" xfId="1" applyNumberFormat="1" applyFont="1" applyFill="1" applyBorder="1" applyAlignment="1">
      <alignment horizontal="center"/>
    </xf>
    <xf numFmtId="0" fontId="0" fillId="2" borderId="10" xfId="0" applyFill="1" applyBorder="1" applyAlignment="1">
      <alignment vertical="center"/>
    </xf>
    <xf numFmtId="0" fontId="5" fillId="2" borderId="10" xfId="0" applyFont="1" applyFill="1" applyBorder="1" applyAlignment="1">
      <alignment horizontal="center" vertical="center" wrapText="1"/>
    </xf>
    <xf numFmtId="0" fontId="0" fillId="3" borderId="7" xfId="0" applyFill="1" applyBorder="1" applyAlignment="1">
      <alignment vertical="center"/>
    </xf>
    <xf numFmtId="164" fontId="3" fillId="3" borderId="7" xfId="1" applyNumberFormat="1" applyFont="1" applyFill="1" applyBorder="1" applyAlignment="1">
      <alignment vertical="center"/>
    </xf>
    <xf numFmtId="0" fontId="5" fillId="4" borderId="7" xfId="0" applyFont="1" applyFill="1" applyBorder="1" applyAlignment="1">
      <alignment horizontal="center" vertical="center" wrapText="1"/>
    </xf>
    <xf numFmtId="0" fontId="0" fillId="0" borderId="7" xfId="0" applyBorder="1" applyAlignment="1">
      <alignment vertical="center"/>
    </xf>
    <xf numFmtId="164" fontId="7" fillId="2" borderId="7" xfId="1" applyNumberFormat="1" applyFont="1" applyFill="1" applyBorder="1" applyAlignment="1">
      <alignment vertical="center"/>
    </xf>
    <xf numFmtId="164" fontId="0" fillId="2" borderId="7" xfId="0" applyNumberFormat="1" applyFill="1" applyBorder="1" applyAlignment="1">
      <alignment vertical="center"/>
    </xf>
    <xf numFmtId="0" fontId="3" fillId="3" borderId="7" xfId="0" applyFont="1" applyFill="1" applyBorder="1" applyAlignment="1">
      <alignment horizontal="center" vertical="center" wrapText="1"/>
    </xf>
    <xf numFmtId="0" fontId="7" fillId="2" borderId="7" xfId="0" applyFont="1" applyFill="1" applyBorder="1" applyAlignment="1">
      <alignment horizontal="center" vertical="center" wrapText="1"/>
    </xf>
    <xf numFmtId="0" fontId="8" fillId="0" borderId="7" xfId="0" applyFont="1" applyBorder="1" applyAlignment="1">
      <alignment vertical="center"/>
    </xf>
    <xf numFmtId="0" fontId="0" fillId="2" borderId="8" xfId="0" applyFill="1" applyBorder="1" applyAlignment="1">
      <alignment vertical="center"/>
    </xf>
    <xf numFmtId="0" fontId="3" fillId="2" borderId="8" xfId="1" applyNumberFormat="1" applyFont="1" applyFill="1" applyBorder="1" applyAlignment="1">
      <alignment horizontal="center"/>
    </xf>
    <xf numFmtId="164" fontId="5" fillId="2" borderId="8" xfId="1" applyNumberFormat="1" applyFont="1" applyFill="1" applyBorder="1" applyAlignment="1">
      <alignment vertical="center"/>
    </xf>
    <xf numFmtId="0" fontId="0" fillId="2" borderId="9" xfId="0" applyFill="1" applyBorder="1" applyAlignment="1">
      <alignment vertical="center"/>
    </xf>
    <xf numFmtId="0" fontId="3" fillId="2" borderId="9" xfId="0" applyFont="1" applyFill="1" applyBorder="1" applyAlignment="1">
      <alignment horizontal="center" vertical="center"/>
    </xf>
    <xf numFmtId="164" fontId="5" fillId="2" borderId="9" xfId="1" applyNumberFormat="1" applyFont="1" applyFill="1" applyBorder="1" applyAlignment="1">
      <alignment vertical="center"/>
    </xf>
    <xf numFmtId="0" fontId="5" fillId="2" borderId="9" xfId="0" applyFont="1" applyFill="1" applyBorder="1" applyAlignment="1">
      <alignment horizontal="center" vertical="center" wrapText="1"/>
    </xf>
    <xf numFmtId="164" fontId="3" fillId="2" borderId="10" xfId="1" applyNumberFormat="1" applyFont="1" applyFill="1" applyBorder="1" applyAlignment="1">
      <alignment vertical="center"/>
    </xf>
    <xf numFmtId="0" fontId="3" fillId="2" borderId="10" xfId="1" applyNumberFormat="1" applyFont="1" applyFill="1" applyBorder="1" applyAlignment="1">
      <alignment horizontal="center"/>
    </xf>
    <xf numFmtId="164" fontId="5" fillId="2" borderId="10" xfId="1" applyNumberFormat="1" applyFont="1" applyFill="1" applyBorder="1" applyAlignment="1">
      <alignment vertical="center"/>
    </xf>
    <xf numFmtId="0" fontId="0" fillId="3" borderId="3" xfId="0" applyFill="1" applyBorder="1" applyAlignment="1">
      <alignment vertical="center"/>
    </xf>
    <xf numFmtId="0" fontId="3" fillId="3" borderId="3" xfId="1" applyNumberFormat="1" applyFont="1" applyFill="1" applyBorder="1" applyAlignment="1">
      <alignment horizontal="center"/>
    </xf>
    <xf numFmtId="9" fontId="3" fillId="3" borderId="3" xfId="1" applyNumberFormat="1" applyFont="1" applyFill="1" applyBorder="1" applyAlignment="1">
      <alignment vertical="center"/>
    </xf>
    <xf numFmtId="0" fontId="5" fillId="4" borderId="3" xfId="0" applyFont="1" applyFill="1" applyBorder="1" applyAlignment="1">
      <alignment horizontal="center" vertical="center" wrapText="1"/>
    </xf>
    <xf numFmtId="9" fontId="3" fillId="2" borderId="8" xfId="1" applyNumberFormat="1" applyFont="1" applyFill="1" applyBorder="1" applyAlignment="1">
      <alignment vertical="center"/>
    </xf>
    <xf numFmtId="0" fontId="5" fillId="2" borderId="8" xfId="0" applyFont="1" applyFill="1" applyBorder="1" applyAlignment="1">
      <alignment horizontal="center" vertical="center" wrapText="1"/>
    </xf>
    <xf numFmtId="164" fontId="0" fillId="3" borderId="7" xfId="0" applyNumberFormat="1" applyFill="1" applyBorder="1" applyAlignment="1">
      <alignment vertical="center"/>
    </xf>
    <xf numFmtId="14" fontId="0" fillId="2" borderId="0" xfId="0" applyNumberFormat="1" applyFill="1" applyAlignment="1">
      <alignment vertical="center"/>
    </xf>
    <xf numFmtId="164" fontId="12" fillId="5" borderId="7" xfId="1" applyNumberFormat="1" applyFont="1" applyFill="1" applyBorder="1" applyAlignment="1">
      <alignment vertical="center"/>
    </xf>
    <xf numFmtId="164" fontId="13" fillId="5" borderId="7" xfId="1" applyNumberFormat="1" applyFont="1" applyFill="1" applyBorder="1" applyAlignment="1">
      <alignment vertical="center"/>
    </xf>
    <xf numFmtId="164" fontId="13" fillId="5" borderId="7" xfId="0" applyNumberFormat="1" applyFont="1" applyFill="1" applyBorder="1" applyAlignment="1">
      <alignment horizontal="center" vertical="center" wrapText="1"/>
    </xf>
    <xf numFmtId="43" fontId="6" fillId="2" borderId="10" xfId="1" applyFont="1" applyFill="1" applyBorder="1" applyAlignment="1">
      <alignment vertical="center"/>
    </xf>
    <xf numFmtId="0" fontId="11" fillId="2" borderId="4" xfId="0" applyFont="1" applyFill="1" applyBorder="1" applyAlignment="1">
      <alignment horizontal="center" vertical="center"/>
    </xf>
    <xf numFmtId="0" fontId="11" fillId="2" borderId="5" xfId="0" applyFont="1" applyFill="1" applyBorder="1" applyAlignment="1">
      <alignment horizontal="center" vertical="center"/>
    </xf>
    <xf numFmtId="0" fontId="11" fillId="2" borderId="6" xfId="0" applyFont="1" applyFill="1" applyBorder="1" applyAlignment="1">
      <alignment horizontal="center" vertical="center"/>
    </xf>
    <xf numFmtId="164" fontId="11" fillId="2" borderId="4" xfId="1" applyNumberFormat="1" applyFont="1" applyFill="1" applyBorder="1" applyAlignment="1">
      <alignment horizontal="center" vertical="center"/>
    </xf>
    <xf numFmtId="164" fontId="11" fillId="2" borderId="6" xfId="1" applyNumberFormat="1" applyFont="1" applyFill="1" applyBorder="1" applyAlignment="1">
      <alignment horizontal="center" vertical="center"/>
    </xf>
    <xf numFmtId="14" fontId="11" fillId="2" borderId="4" xfId="0" applyNumberFormat="1" applyFont="1" applyFill="1" applyBorder="1" applyAlignment="1">
      <alignment horizontal="center" vertical="center"/>
    </xf>
    <xf numFmtId="0" fontId="6" fillId="2" borderId="10" xfId="0" applyFont="1" applyFill="1" applyBorder="1" applyAlignment="1">
      <alignment horizontal="center" vertical="center" wrapText="1"/>
    </xf>
    <xf numFmtId="0" fontId="6" fillId="2" borderId="10" xfId="0" applyFont="1" applyFill="1" applyBorder="1" applyAlignment="1">
      <alignment vertical="center"/>
    </xf>
    <xf numFmtId="0" fontId="6" fillId="2" borderId="10" xfId="0" applyFont="1" applyFill="1" applyBorder="1" applyAlignment="1">
      <alignment horizontal="center" vertical="center"/>
    </xf>
    <xf numFmtId="43" fontId="14" fillId="2" borderId="10" xfId="1" applyFont="1" applyFill="1" applyBorder="1" applyAlignment="1">
      <alignment horizontal="center" vertical="center"/>
    </xf>
    <xf numFmtId="43" fontId="6" fillId="2" borderId="10" xfId="1" applyFont="1" applyFill="1" applyBorder="1" applyAlignment="1">
      <alignment horizontal="center" vertical="center"/>
    </xf>
    <xf numFmtId="0" fontId="6" fillId="0" borderId="0" xfId="0" applyFont="1"/>
    <xf numFmtId="164" fontId="15" fillId="2" borderId="1" xfId="2" applyFont="1" applyFill="1" applyBorder="1" applyAlignment="1">
      <alignment vertical="center"/>
    </xf>
    <xf numFmtId="164" fontId="15" fillId="2" borderId="2" xfId="2" applyFont="1" applyFill="1" applyBorder="1" applyAlignment="1">
      <alignment vertical="center"/>
    </xf>
    <xf numFmtId="0" fontId="16" fillId="2" borderId="2" xfId="0" applyFont="1" applyFill="1" applyBorder="1" applyAlignment="1">
      <alignment vertical="center"/>
    </xf>
    <xf numFmtId="166" fontId="0" fillId="2" borderId="0" xfId="0" applyNumberFormat="1" applyFill="1" applyAlignment="1">
      <alignment vertical="center"/>
    </xf>
    <xf numFmtId="166" fontId="2" fillId="2" borderId="0" xfId="1" applyNumberFormat="1" applyFont="1" applyFill="1" applyBorder="1" applyAlignment="1">
      <alignment vertical="center"/>
    </xf>
    <xf numFmtId="166" fontId="3" fillId="2" borderId="2" xfId="0" applyNumberFormat="1" applyFont="1" applyFill="1" applyBorder="1" applyAlignment="1">
      <alignment vertical="center"/>
    </xf>
    <xf numFmtId="166" fontId="6" fillId="2" borderId="10" xfId="0" applyNumberFormat="1" applyFont="1" applyFill="1" applyBorder="1" applyAlignment="1">
      <alignment horizontal="center" vertical="center"/>
    </xf>
    <xf numFmtId="166" fontId="3" fillId="2" borderId="8" xfId="1" applyNumberFormat="1" applyFont="1" applyFill="1" applyBorder="1" applyAlignment="1">
      <alignment vertical="center"/>
    </xf>
    <xf numFmtId="166" fontId="3" fillId="3" borderId="3" xfId="1" applyNumberFormat="1" applyFont="1" applyFill="1" applyBorder="1" applyAlignment="1">
      <alignment vertical="center"/>
    </xf>
    <xf numFmtId="166" fontId="3" fillId="2" borderId="7" xfId="0" applyNumberFormat="1" applyFont="1" applyFill="1" applyBorder="1" applyAlignment="1">
      <alignment horizontal="center" vertical="center"/>
    </xf>
    <xf numFmtId="166" fontId="9" fillId="0" borderId="7" xfId="0" applyNumberFormat="1" applyFont="1" applyBorder="1"/>
    <xf numFmtId="166" fontId="3" fillId="2" borderId="7" xfId="1" applyNumberFormat="1" applyFont="1" applyFill="1" applyBorder="1" applyAlignment="1">
      <alignment vertical="center"/>
    </xf>
    <xf numFmtId="166" fontId="3" fillId="3" borderId="7" xfId="0" applyNumberFormat="1" applyFont="1" applyFill="1" applyBorder="1" applyAlignment="1">
      <alignment horizontal="center" vertical="center"/>
    </xf>
    <xf numFmtId="166" fontId="3" fillId="2" borderId="9" xfId="0" applyNumberFormat="1" applyFont="1" applyFill="1" applyBorder="1" applyAlignment="1">
      <alignment horizontal="center" vertical="center"/>
    </xf>
    <xf numFmtId="166" fontId="3" fillId="2" borderId="10" xfId="1" applyNumberFormat="1" applyFont="1" applyFill="1" applyBorder="1" applyAlignment="1">
      <alignment vertical="center"/>
    </xf>
    <xf numFmtId="0" fontId="0" fillId="2" borderId="0" xfId="0" applyNumberFormat="1" applyFill="1" applyAlignment="1">
      <alignment horizontal="center"/>
    </xf>
    <xf numFmtId="0" fontId="3" fillId="2" borderId="2" xfId="0" applyNumberFormat="1" applyFont="1" applyFill="1" applyBorder="1" applyAlignment="1">
      <alignment horizontal="center"/>
    </xf>
    <xf numFmtId="0" fontId="6" fillId="2" borderId="10" xfId="0" applyNumberFormat="1" applyFont="1" applyFill="1" applyBorder="1" applyAlignment="1">
      <alignment horizontal="center" vertical="center"/>
    </xf>
    <xf numFmtId="0" fontId="3" fillId="2" borderId="7" xfId="0" applyNumberFormat="1" applyFont="1" applyFill="1" applyBorder="1" applyAlignment="1">
      <alignment horizontal="center"/>
    </xf>
    <xf numFmtId="0" fontId="3" fillId="3" borderId="7" xfId="0" applyNumberFormat="1" applyFont="1" applyFill="1" applyBorder="1" applyAlignment="1">
      <alignment horizontal="center"/>
    </xf>
    <xf numFmtId="0" fontId="7" fillId="2" borderId="7" xfId="0" applyNumberFormat="1" applyFont="1" applyFill="1" applyBorder="1" applyAlignment="1">
      <alignment horizontal="center"/>
    </xf>
    <xf numFmtId="0" fontId="3" fillId="2" borderId="9" xfId="0" applyNumberFormat="1" applyFont="1" applyFill="1" applyBorder="1" applyAlignment="1">
      <alignment horizontal="center"/>
    </xf>
  </cellXfs>
  <cellStyles count="3">
    <cellStyle name="Comma" xfId="1" builtinId="3"/>
    <cellStyle name="Comma 2" xfId="2" xr:uid="{B85308A9-C1D7-4AED-B47C-43F50FC3F5C5}"/>
    <cellStyle name="Normal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5" Type="http://schemas.openxmlformats.org/officeDocument/2006/relationships/calcChain" Target="calcChain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游ゴシック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"/>
        <a:cs typeface=""/>
        <a:font script="Jpan" typeface="游ゴシック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000-000000000000}">
  <dimension ref="A1:BJ78"/>
  <sheetViews>
    <sheetView tabSelected="1" zoomScale="85" zoomScaleNormal="85" workbookViewId="0">
      <pane ySplit="5" topLeftCell="A6" activePane="bottomLeft" state="frozen"/>
      <selection pane="bottomLeft" activeCell="G3" sqref="G3"/>
    </sheetView>
  </sheetViews>
  <sheetFormatPr defaultColWidth="9" defaultRowHeight="14.4" x14ac:dyDescent="0.3"/>
  <cols>
    <col min="1" max="1" width="6.109375" style="1" bestFit="1" customWidth="1"/>
    <col min="2" max="2" width="30.33203125" style="1" bestFit="1" customWidth="1"/>
    <col min="3" max="3" width="13.109375" style="69" bestFit="1" customWidth="1"/>
    <col min="4" max="4" width="16.6640625" style="81" customWidth="1"/>
    <col min="5" max="5" width="12.5546875" style="1" bestFit="1" customWidth="1"/>
    <col min="6" max="6" width="11.88671875" style="1" bestFit="1" customWidth="1"/>
    <col min="7" max="7" width="12.44140625" style="1" bestFit="1" customWidth="1"/>
    <col min="8" max="8" width="22" style="12" bestFit="1" customWidth="1"/>
    <col min="9" max="9" width="12.44140625" style="12" bestFit="1" customWidth="1"/>
    <col min="10" max="10" width="9.6640625" style="1" bestFit="1" customWidth="1"/>
    <col min="11" max="11" width="13.88671875" style="1" bestFit="1" customWidth="1"/>
    <col min="12" max="12" width="14.109375" style="1" bestFit="1" customWidth="1"/>
    <col min="13" max="13" width="14.33203125" style="1" bestFit="1" customWidth="1"/>
    <col min="14" max="14" width="14.44140625" style="1" bestFit="1" customWidth="1"/>
    <col min="15" max="15" width="17" style="1" bestFit="1" customWidth="1"/>
    <col min="16" max="17" width="15" style="1" bestFit="1" customWidth="1"/>
    <col min="18" max="18" width="9.88671875" style="1" bestFit="1" customWidth="1"/>
    <col min="19" max="19" width="20.44140625" style="1" bestFit="1" customWidth="1"/>
    <col min="20" max="20" width="12" style="1" bestFit="1" customWidth="1"/>
    <col min="21" max="21" width="15.44140625" style="1" bestFit="1" customWidth="1"/>
    <col min="22" max="22" width="18.88671875" style="1" bestFit="1" customWidth="1"/>
    <col min="23" max="23" width="94.88671875" style="1" bestFit="1" customWidth="1"/>
    <col min="24" max="24" width="12.33203125" style="1" bestFit="1" customWidth="1"/>
    <col min="25" max="16384" width="9" style="1"/>
  </cols>
  <sheetData>
    <row r="1" spans="1:62" ht="20.399999999999999" thickBot="1" x14ac:dyDescent="0.5">
      <c r="A1" s="65" t="s">
        <v>130</v>
      </c>
      <c r="B1" s="19" t="s">
        <v>6</v>
      </c>
      <c r="E1" s="2"/>
      <c r="F1" s="2"/>
      <c r="G1" s="2"/>
      <c r="H1" s="3"/>
      <c r="I1" s="3"/>
    </row>
    <row r="2" spans="1:62" ht="20.399999999999999" thickBot="1" x14ac:dyDescent="0.5">
      <c r="A2" s="65" t="s">
        <v>131</v>
      </c>
      <c r="B2" s="66" t="s">
        <v>132</v>
      </c>
      <c r="C2" s="70"/>
      <c r="D2" s="19" t="s">
        <v>6</v>
      </c>
      <c r="H2" s="13" t="s">
        <v>4</v>
      </c>
      <c r="I2" s="4"/>
      <c r="J2" s="5"/>
      <c r="K2" s="5"/>
      <c r="L2" s="5"/>
      <c r="M2" s="5"/>
      <c r="N2" s="5"/>
      <c r="O2" s="5"/>
      <c r="P2" s="5"/>
      <c r="Q2" s="5"/>
      <c r="R2" s="5"/>
      <c r="S2" s="5"/>
      <c r="T2" s="5"/>
      <c r="U2" s="5"/>
    </row>
    <row r="3" spans="1:62" ht="20.399999999999999" thickBot="1" x14ac:dyDescent="0.5">
      <c r="A3" s="65" t="s">
        <v>133</v>
      </c>
      <c r="B3" s="67" t="s">
        <v>134</v>
      </c>
      <c r="C3" s="70"/>
      <c r="D3" s="19"/>
      <c r="H3" s="13"/>
      <c r="I3" s="4"/>
      <c r="J3" s="5"/>
      <c r="K3" s="5"/>
      <c r="L3" s="5"/>
      <c r="M3" s="5"/>
      <c r="N3" s="5"/>
      <c r="O3" s="5"/>
      <c r="P3" s="5"/>
      <c r="Q3" s="5"/>
      <c r="R3" s="5"/>
      <c r="S3" s="5"/>
      <c r="T3" s="5"/>
      <c r="U3" s="5"/>
    </row>
    <row r="4" spans="1:62" ht="15" thickBot="1" x14ac:dyDescent="0.35">
      <c r="A4" s="65" t="s">
        <v>135</v>
      </c>
      <c r="B4" s="68" t="s">
        <v>134</v>
      </c>
      <c r="C4" s="71"/>
      <c r="D4" s="82"/>
      <c r="E4" s="6"/>
      <c r="F4" s="5"/>
      <c r="G4" s="5"/>
      <c r="H4" s="7"/>
      <c r="I4" s="7"/>
      <c r="J4" s="5"/>
      <c r="K4" s="5"/>
      <c r="L4" s="5"/>
      <c r="M4" s="5"/>
      <c r="N4" s="5"/>
      <c r="R4" s="49">
        <v>45496</v>
      </c>
      <c r="S4" s="5"/>
      <c r="T4" s="8"/>
      <c r="U4" s="8"/>
      <c r="V4" s="8"/>
      <c r="W4" s="8"/>
    </row>
    <row r="5" spans="1:62" ht="43.2" x14ac:dyDescent="0.3">
      <c r="A5" s="61" t="s">
        <v>118</v>
      </c>
      <c r="B5" s="60" t="s">
        <v>119</v>
      </c>
      <c r="C5" s="72" t="s">
        <v>120</v>
      </c>
      <c r="D5" s="83" t="s">
        <v>121</v>
      </c>
      <c r="E5" s="60" t="s">
        <v>122</v>
      </c>
      <c r="F5" s="60" t="s">
        <v>123</v>
      </c>
      <c r="G5" s="62" t="s">
        <v>124</v>
      </c>
      <c r="H5" s="63" t="s">
        <v>125</v>
      </c>
      <c r="I5" s="64" t="s">
        <v>0</v>
      </c>
      <c r="J5" s="60" t="s">
        <v>126</v>
      </c>
      <c r="K5" s="60" t="s">
        <v>127</v>
      </c>
      <c r="L5" s="60" t="s">
        <v>128</v>
      </c>
      <c r="M5" s="60" t="s">
        <v>129</v>
      </c>
      <c r="N5" s="22" t="s">
        <v>3</v>
      </c>
      <c r="O5" s="22" t="s">
        <v>5</v>
      </c>
      <c r="P5" s="60" t="s">
        <v>116</v>
      </c>
      <c r="Q5" s="60" t="s">
        <v>117</v>
      </c>
      <c r="R5" s="22"/>
      <c r="S5" s="22" t="s">
        <v>1</v>
      </c>
      <c r="T5" s="60" t="s">
        <v>113</v>
      </c>
      <c r="U5" s="60" t="s">
        <v>114</v>
      </c>
      <c r="V5" s="60" t="s">
        <v>115</v>
      </c>
      <c r="W5" s="60" t="s">
        <v>2</v>
      </c>
      <c r="X5" s="21"/>
    </row>
    <row r="6" spans="1:62" ht="15" thickBot="1" x14ac:dyDescent="0.35">
      <c r="A6" s="32"/>
      <c r="B6" s="11"/>
      <c r="C6" s="73"/>
      <c r="D6" s="33"/>
      <c r="E6" s="11"/>
      <c r="F6" s="11"/>
      <c r="G6" s="11"/>
      <c r="H6" s="11"/>
      <c r="I6" s="11"/>
      <c r="J6" s="46">
        <v>0.01</v>
      </c>
      <c r="K6" s="46">
        <v>0.05</v>
      </c>
      <c r="L6" s="46">
        <v>0.05</v>
      </c>
      <c r="M6" s="46">
        <v>0.1</v>
      </c>
      <c r="N6" s="46">
        <v>0.1</v>
      </c>
      <c r="O6" s="11"/>
      <c r="P6" s="11"/>
      <c r="Q6" s="11"/>
      <c r="R6" s="47"/>
      <c r="S6" s="11"/>
      <c r="T6" s="11"/>
      <c r="U6" s="46">
        <v>0.01</v>
      </c>
      <c r="V6" s="11"/>
      <c r="W6" s="11"/>
      <c r="X6" s="32"/>
    </row>
    <row r="7" spans="1:62" s="14" customFormat="1" x14ac:dyDescent="0.3">
      <c r="A7" s="42"/>
      <c r="B7" s="15"/>
      <c r="C7" s="74"/>
      <c r="D7" s="43"/>
      <c r="E7" s="15"/>
      <c r="F7" s="15"/>
      <c r="G7" s="15"/>
      <c r="H7" s="15"/>
      <c r="I7" s="15"/>
      <c r="J7" s="44"/>
      <c r="K7" s="44"/>
      <c r="L7" s="44"/>
      <c r="M7" s="44"/>
      <c r="N7" s="44"/>
      <c r="O7" s="15"/>
      <c r="P7" s="15"/>
      <c r="Q7" s="15"/>
      <c r="R7" s="45">
        <f>A8</f>
        <v>54531</v>
      </c>
      <c r="S7" s="15"/>
      <c r="T7" s="15"/>
      <c r="U7" s="44"/>
      <c r="V7" s="15"/>
      <c r="W7" s="15"/>
      <c r="X7" s="42"/>
      <c r="Y7" s="1"/>
      <c r="Z7" s="1"/>
      <c r="AA7" s="1"/>
      <c r="AB7" s="1"/>
      <c r="AC7" s="1"/>
      <c r="AD7" s="1"/>
      <c r="AE7" s="1"/>
      <c r="AF7" s="1"/>
      <c r="AG7" s="1"/>
      <c r="AH7" s="1"/>
      <c r="AI7" s="1"/>
      <c r="AJ7" s="1"/>
      <c r="AK7" s="1"/>
      <c r="AL7" s="1"/>
      <c r="AM7" s="1"/>
      <c r="AN7" s="1"/>
      <c r="AO7" s="1"/>
      <c r="AP7" s="1"/>
      <c r="AQ7" s="1"/>
      <c r="AR7" s="1"/>
      <c r="AS7" s="1"/>
      <c r="AT7" s="1"/>
      <c r="AU7" s="1"/>
      <c r="AV7" s="1"/>
      <c r="AW7" s="1"/>
      <c r="AX7" s="1"/>
      <c r="AY7" s="1"/>
      <c r="AZ7" s="1"/>
      <c r="BA7" s="1"/>
      <c r="BB7" s="1"/>
      <c r="BC7" s="1"/>
      <c r="BD7" s="1"/>
      <c r="BE7" s="1"/>
      <c r="BF7" s="1"/>
      <c r="BG7" s="1"/>
      <c r="BH7" s="1"/>
      <c r="BI7" s="1"/>
      <c r="BJ7" s="1"/>
    </row>
    <row r="8" spans="1:62" ht="26.4" x14ac:dyDescent="0.3">
      <c r="A8" s="17">
        <v>54531</v>
      </c>
      <c r="B8" s="16" t="s">
        <v>7</v>
      </c>
      <c r="C8" s="75">
        <v>44937</v>
      </c>
      <c r="D8" s="84">
        <v>477</v>
      </c>
      <c r="E8" s="9">
        <v>587065</v>
      </c>
      <c r="F8" s="9">
        <v>0</v>
      </c>
      <c r="G8" s="9">
        <f t="shared" ref="G8" si="0">E8-F8</f>
        <v>587065</v>
      </c>
      <c r="H8" s="9">
        <f t="shared" ref="H8:H13" si="1">G8*18%</f>
        <v>105671.7</v>
      </c>
      <c r="I8" s="9">
        <f t="shared" ref="I8" si="2">G8+H8</f>
        <v>692736.7</v>
      </c>
      <c r="J8" s="9">
        <f t="shared" ref="J8" si="3">G8*1%</f>
        <v>5870.6500000000005</v>
      </c>
      <c r="K8" s="9">
        <f t="shared" ref="K8" si="4">G8*5%</f>
        <v>29353.25</v>
      </c>
      <c r="L8" s="9"/>
      <c r="M8" s="9">
        <f t="shared" ref="M8" si="5">G8*10%</f>
        <v>58706.5</v>
      </c>
      <c r="N8" s="9">
        <f t="shared" ref="N8" si="6">G8*10%</f>
        <v>58706.5</v>
      </c>
      <c r="O8" s="27">
        <v>107360</v>
      </c>
      <c r="P8" s="50">
        <f>H8</f>
        <v>105671.7</v>
      </c>
      <c r="Q8" s="9">
        <f t="shared" ref="Q8" si="7">ROUND(I8-SUM(J8:P8),)</f>
        <v>327068</v>
      </c>
      <c r="R8" s="17"/>
      <c r="S8" s="9" t="s">
        <v>9</v>
      </c>
      <c r="T8" s="9">
        <v>327067</v>
      </c>
      <c r="U8" s="9">
        <v>0</v>
      </c>
      <c r="V8" s="9">
        <f t="shared" ref="V8:V17" si="8">T8-U8</f>
        <v>327067</v>
      </c>
      <c r="W8" s="26" t="s">
        <v>8</v>
      </c>
      <c r="X8" s="17"/>
    </row>
    <row r="9" spans="1:62" x14ac:dyDescent="0.3">
      <c r="A9" s="17">
        <v>54531</v>
      </c>
      <c r="B9" s="16" t="s">
        <v>14</v>
      </c>
      <c r="C9" s="75">
        <v>45036</v>
      </c>
      <c r="D9" s="84">
        <v>477</v>
      </c>
      <c r="E9" s="9">
        <v>105672</v>
      </c>
      <c r="F9" s="9"/>
      <c r="G9" s="9"/>
      <c r="H9" s="9"/>
      <c r="I9" s="9"/>
      <c r="J9" s="9"/>
      <c r="K9" s="9"/>
      <c r="L9" s="17"/>
      <c r="M9" s="9"/>
      <c r="N9" s="9"/>
      <c r="O9" s="9"/>
      <c r="P9" s="9"/>
      <c r="Q9" s="51">
        <v>105672</v>
      </c>
      <c r="R9" s="17"/>
      <c r="S9" s="9" t="s">
        <v>11</v>
      </c>
      <c r="T9" s="9">
        <v>50000</v>
      </c>
      <c r="U9" s="9">
        <f>T9*1%</f>
        <v>500</v>
      </c>
      <c r="V9" s="9">
        <f t="shared" si="8"/>
        <v>49500</v>
      </c>
      <c r="W9" s="26" t="s">
        <v>10</v>
      </c>
      <c r="X9" s="17"/>
    </row>
    <row r="10" spans="1:62" ht="26.4" x14ac:dyDescent="0.3">
      <c r="A10" s="17">
        <v>54531</v>
      </c>
      <c r="B10" s="16" t="s">
        <v>7</v>
      </c>
      <c r="C10" s="75">
        <v>45104</v>
      </c>
      <c r="D10" s="84">
        <v>188</v>
      </c>
      <c r="E10" s="9">
        <v>370681.86</v>
      </c>
      <c r="F10" s="9">
        <v>-6275.69</v>
      </c>
      <c r="G10" s="9">
        <f t="shared" ref="G10" si="9">E10-F10</f>
        <v>376957.55</v>
      </c>
      <c r="H10" s="9">
        <f t="shared" si="1"/>
        <v>67852.358999999997</v>
      </c>
      <c r="I10" s="9">
        <f t="shared" ref="I10" si="10">G10+H10</f>
        <v>444809.90899999999</v>
      </c>
      <c r="J10" s="9">
        <f t="shared" ref="J10" si="11">G10*1%</f>
        <v>3769.5754999999999</v>
      </c>
      <c r="K10" s="9">
        <f t="shared" ref="K10" si="12">G10*5%</f>
        <v>18847.877499999999</v>
      </c>
      <c r="L10" s="9"/>
      <c r="M10" s="9">
        <f t="shared" ref="M10" si="13">G10*10%</f>
        <v>37695.754999999997</v>
      </c>
      <c r="N10" s="9">
        <f t="shared" ref="N10" si="14">G10*10%</f>
        <v>37695.754999999997</v>
      </c>
      <c r="O10" s="27">
        <v>52365</v>
      </c>
      <c r="P10" s="50">
        <f>H10</f>
        <v>67852.358999999997</v>
      </c>
      <c r="Q10" s="9">
        <f t="shared" ref="Q10" si="15">ROUND(I10-SUM(J10:P10),)</f>
        <v>226584</v>
      </c>
      <c r="R10" s="17"/>
      <c r="S10" s="9" t="s">
        <v>13</v>
      </c>
      <c r="T10" s="9">
        <v>30000</v>
      </c>
      <c r="U10" s="9">
        <f>T10*1%</f>
        <v>300</v>
      </c>
      <c r="V10" s="9">
        <f t="shared" si="8"/>
        <v>29700</v>
      </c>
      <c r="W10" s="26" t="s">
        <v>12</v>
      </c>
      <c r="X10" s="17"/>
    </row>
    <row r="11" spans="1:62" x14ac:dyDescent="0.3">
      <c r="A11" s="17">
        <v>54531</v>
      </c>
      <c r="B11" s="16" t="s">
        <v>14</v>
      </c>
      <c r="C11" s="75">
        <v>45144</v>
      </c>
      <c r="D11" s="84">
        <v>188</v>
      </c>
      <c r="E11" s="9">
        <v>67852</v>
      </c>
      <c r="F11" s="9"/>
      <c r="G11" s="9">
        <f>E11-F11</f>
        <v>67852</v>
      </c>
      <c r="H11" s="9">
        <v>0</v>
      </c>
      <c r="I11" s="9">
        <f>G11+H11</f>
        <v>67852</v>
      </c>
      <c r="J11" s="9"/>
      <c r="K11" s="9"/>
      <c r="L11" s="17"/>
      <c r="M11" s="9"/>
      <c r="N11" s="9"/>
      <c r="O11" s="9"/>
      <c r="P11" s="9"/>
      <c r="Q11" s="51">
        <f>ROUND(I11-SUM(J11:P11),)</f>
        <v>67852</v>
      </c>
      <c r="R11" s="17"/>
      <c r="S11" s="9" t="s">
        <v>16</v>
      </c>
      <c r="T11" s="9">
        <v>105672</v>
      </c>
      <c r="U11" s="9">
        <v>0</v>
      </c>
      <c r="V11" s="9">
        <f t="shared" si="8"/>
        <v>105672</v>
      </c>
      <c r="W11" s="26" t="s">
        <v>15</v>
      </c>
      <c r="X11" s="17"/>
    </row>
    <row r="12" spans="1:62" ht="26.4" x14ac:dyDescent="0.3">
      <c r="A12" s="17">
        <v>54531</v>
      </c>
      <c r="B12" s="16" t="s">
        <v>7</v>
      </c>
      <c r="C12" s="76">
        <v>45230</v>
      </c>
      <c r="D12" s="84">
        <v>339</v>
      </c>
      <c r="E12" s="9">
        <v>569257</v>
      </c>
      <c r="F12" s="9">
        <v>0</v>
      </c>
      <c r="G12" s="9">
        <f t="shared" ref="G12" si="16">E12-F12</f>
        <v>569257</v>
      </c>
      <c r="H12" s="9">
        <f t="shared" si="1"/>
        <v>102466.26</v>
      </c>
      <c r="I12" s="9">
        <f t="shared" ref="I12" si="17">G12+H12</f>
        <v>671723.26</v>
      </c>
      <c r="J12" s="9">
        <f t="shared" ref="J12" si="18">G12*1%</f>
        <v>5692.57</v>
      </c>
      <c r="K12" s="9">
        <f t="shared" ref="K12" si="19">G12*5%</f>
        <v>28462.850000000002</v>
      </c>
      <c r="L12" s="9"/>
      <c r="M12" s="9">
        <f t="shared" ref="M12" si="20">G12*10%</f>
        <v>56925.700000000004</v>
      </c>
      <c r="N12" s="9">
        <f t="shared" ref="N12" si="21">G12*10%</f>
        <v>56925.700000000004</v>
      </c>
      <c r="O12" s="27">
        <v>36133</v>
      </c>
      <c r="P12" s="50">
        <f>H12</f>
        <v>102466.26</v>
      </c>
      <c r="Q12" s="9">
        <f t="shared" ref="Q12" si="22">ROUND(I12-SUM(J12:P12),)</f>
        <v>385117</v>
      </c>
      <c r="R12" s="17"/>
      <c r="S12" s="9" t="s">
        <v>70</v>
      </c>
      <c r="T12" s="9">
        <v>150000</v>
      </c>
      <c r="U12" s="9">
        <f>T12*1%</f>
        <v>1500</v>
      </c>
      <c r="V12" s="9">
        <f t="shared" si="8"/>
        <v>148500</v>
      </c>
      <c r="W12" s="26" t="s">
        <v>71</v>
      </c>
      <c r="X12" s="17"/>
    </row>
    <row r="13" spans="1:62" ht="26.4" x14ac:dyDescent="0.3">
      <c r="A13" s="17">
        <v>54531</v>
      </c>
      <c r="B13" s="16" t="s">
        <v>7</v>
      </c>
      <c r="C13" s="76">
        <v>45301</v>
      </c>
      <c r="D13" s="84">
        <v>448</v>
      </c>
      <c r="E13" s="9">
        <v>55736</v>
      </c>
      <c r="F13" s="9">
        <v>0</v>
      </c>
      <c r="G13" s="9">
        <f t="shared" ref="G13" si="23">E13-F13</f>
        <v>55736</v>
      </c>
      <c r="H13" s="9">
        <f t="shared" si="1"/>
        <v>10032.48</v>
      </c>
      <c r="I13" s="9">
        <f t="shared" ref="I13" si="24">G13+H13</f>
        <v>65768.479999999996</v>
      </c>
      <c r="J13" s="9">
        <f t="shared" ref="J13" si="25">G13*1%</f>
        <v>557.36</v>
      </c>
      <c r="K13" s="9">
        <f t="shared" ref="K13" si="26">G13*5%</f>
        <v>2786.8</v>
      </c>
      <c r="L13" s="9"/>
      <c r="M13" s="9">
        <f t="shared" ref="M13" si="27">G13*10%</f>
        <v>5573.6</v>
      </c>
      <c r="N13" s="9">
        <f t="shared" ref="N13" si="28">G13*10%</f>
        <v>5573.6</v>
      </c>
      <c r="O13" s="27"/>
      <c r="P13" s="50">
        <f>H13</f>
        <v>10032.48</v>
      </c>
      <c r="Q13" s="9">
        <f t="shared" ref="Q13" si="29">ROUND(I13-SUM(J13:P13),)</f>
        <v>41245</v>
      </c>
      <c r="R13" s="17"/>
      <c r="S13" s="9" t="s">
        <v>79</v>
      </c>
      <c r="T13" s="9">
        <v>67852</v>
      </c>
      <c r="U13" s="9"/>
      <c r="V13" s="9">
        <f t="shared" si="8"/>
        <v>67852</v>
      </c>
      <c r="W13" s="26" t="s">
        <v>80</v>
      </c>
      <c r="X13" s="17"/>
    </row>
    <row r="14" spans="1:62" x14ac:dyDescent="0.3">
      <c r="A14" s="17">
        <v>54531</v>
      </c>
      <c r="B14" s="9" t="s">
        <v>14</v>
      </c>
      <c r="C14" s="77"/>
      <c r="D14" s="20">
        <v>339</v>
      </c>
      <c r="E14" s="9">
        <f>P12</f>
        <v>102466.26</v>
      </c>
      <c r="F14" s="9"/>
      <c r="G14" s="9"/>
      <c r="H14" s="9"/>
      <c r="I14" s="9"/>
      <c r="J14" s="9"/>
      <c r="K14" s="9"/>
      <c r="L14" s="9"/>
      <c r="M14" s="9"/>
      <c r="N14" s="9"/>
      <c r="O14" s="9"/>
      <c r="P14" s="9"/>
      <c r="Q14" s="52">
        <f>E14</f>
        <v>102466.26</v>
      </c>
      <c r="R14" s="17"/>
      <c r="S14" s="9" t="s">
        <v>81</v>
      </c>
      <c r="T14" s="9">
        <v>100000</v>
      </c>
      <c r="U14" s="9">
        <f>T14*1%</f>
        <v>1000</v>
      </c>
      <c r="V14" s="9">
        <f t="shared" si="8"/>
        <v>99000</v>
      </c>
      <c r="W14" s="26" t="s">
        <v>82</v>
      </c>
      <c r="X14" s="17"/>
    </row>
    <row r="15" spans="1:62" x14ac:dyDescent="0.3">
      <c r="A15" s="17">
        <v>54531</v>
      </c>
      <c r="B15" s="9" t="s">
        <v>14</v>
      </c>
      <c r="C15" s="77"/>
      <c r="D15" s="20">
        <v>448</v>
      </c>
      <c r="E15" s="9">
        <f>P13</f>
        <v>10032.48</v>
      </c>
      <c r="F15" s="9"/>
      <c r="G15" s="9"/>
      <c r="H15" s="9"/>
      <c r="I15" s="9"/>
      <c r="J15" s="9"/>
      <c r="K15" s="9"/>
      <c r="L15" s="9"/>
      <c r="M15" s="9"/>
      <c r="N15" s="9"/>
      <c r="O15" s="9"/>
      <c r="P15" s="9"/>
      <c r="Q15" s="52">
        <f>E15</f>
        <v>10032.48</v>
      </c>
      <c r="R15" s="18"/>
      <c r="S15" s="9" t="s">
        <v>88</v>
      </c>
      <c r="T15" s="9">
        <v>100000</v>
      </c>
      <c r="U15" s="9">
        <f t="shared" ref="U15:U17" si="30">T15*1%</f>
        <v>1000</v>
      </c>
      <c r="V15" s="9">
        <f t="shared" si="8"/>
        <v>99000</v>
      </c>
      <c r="W15" s="26" t="s">
        <v>85</v>
      </c>
      <c r="X15" s="17"/>
    </row>
    <row r="16" spans="1:62" x14ac:dyDescent="0.3">
      <c r="A16" s="17">
        <v>54531</v>
      </c>
      <c r="B16" s="9"/>
      <c r="C16" s="77"/>
      <c r="D16" s="20"/>
      <c r="E16" s="9"/>
      <c r="F16" s="9"/>
      <c r="G16" s="9"/>
      <c r="H16" s="9"/>
      <c r="I16" s="9"/>
      <c r="J16" s="9"/>
      <c r="K16" s="9"/>
      <c r="L16" s="9"/>
      <c r="M16" s="9"/>
      <c r="N16" s="9"/>
      <c r="O16" s="9"/>
      <c r="P16" s="9"/>
      <c r="Q16" s="18"/>
      <c r="R16" s="18"/>
      <c r="S16" s="9" t="s">
        <v>87</v>
      </c>
      <c r="T16" s="9">
        <v>250000</v>
      </c>
      <c r="U16" s="9">
        <f t="shared" si="30"/>
        <v>2500</v>
      </c>
      <c r="V16" s="9">
        <f t="shared" si="8"/>
        <v>247500</v>
      </c>
      <c r="W16" s="26" t="s">
        <v>86</v>
      </c>
      <c r="X16" s="17"/>
    </row>
    <row r="17" spans="1:62" x14ac:dyDescent="0.3">
      <c r="A17" s="17">
        <v>54531</v>
      </c>
      <c r="B17" s="9"/>
      <c r="C17" s="77"/>
      <c r="D17" s="20"/>
      <c r="E17" s="9"/>
      <c r="F17" s="9"/>
      <c r="G17" s="9"/>
      <c r="H17" s="9"/>
      <c r="I17" s="9"/>
      <c r="J17" s="9"/>
      <c r="K17" s="9"/>
      <c r="L17" s="9"/>
      <c r="M17" s="9"/>
      <c r="N17" s="9"/>
      <c r="O17" s="9"/>
      <c r="P17" s="9"/>
      <c r="Q17" s="18"/>
      <c r="R17" s="18"/>
      <c r="S17" s="9" t="s">
        <v>90</v>
      </c>
      <c r="T17" s="9">
        <v>100000</v>
      </c>
      <c r="U17" s="9">
        <f t="shared" si="30"/>
        <v>1000</v>
      </c>
      <c r="V17" s="9">
        <f t="shared" si="8"/>
        <v>99000</v>
      </c>
      <c r="W17" s="26" t="s">
        <v>89</v>
      </c>
      <c r="X17" s="17"/>
    </row>
    <row r="18" spans="1:62" x14ac:dyDescent="0.3">
      <c r="A18" s="17">
        <v>54531</v>
      </c>
      <c r="B18" s="16"/>
      <c r="C18" s="75"/>
      <c r="D18" s="84"/>
      <c r="E18" s="9"/>
      <c r="F18" s="9"/>
      <c r="G18" s="9"/>
      <c r="H18" s="9"/>
      <c r="I18" s="9"/>
      <c r="J18" s="9"/>
      <c r="K18" s="9"/>
      <c r="L18" s="9"/>
      <c r="M18" s="9"/>
      <c r="N18" s="9"/>
      <c r="O18" s="9"/>
      <c r="P18" s="9"/>
      <c r="Q18" s="9"/>
      <c r="R18" s="18"/>
      <c r="S18" s="9" t="s">
        <v>100</v>
      </c>
      <c r="T18" s="9">
        <v>100000</v>
      </c>
      <c r="U18" s="9">
        <f t="shared" ref="U18" si="31">T18*1%</f>
        <v>1000</v>
      </c>
      <c r="V18" s="9">
        <v>99000</v>
      </c>
      <c r="W18" s="26" t="s">
        <v>98</v>
      </c>
      <c r="X18" s="28"/>
    </row>
    <row r="19" spans="1:62" x14ac:dyDescent="0.3">
      <c r="A19" s="17">
        <v>54531</v>
      </c>
      <c r="B19" s="16"/>
      <c r="C19" s="75"/>
      <c r="D19" s="84"/>
      <c r="E19" s="9"/>
      <c r="F19" s="9"/>
      <c r="G19" s="9"/>
      <c r="H19" s="9"/>
      <c r="I19" s="9"/>
      <c r="J19" s="9"/>
      <c r="K19" s="9"/>
      <c r="L19" s="9"/>
      <c r="M19" s="9"/>
      <c r="N19" s="9"/>
      <c r="O19" s="9"/>
      <c r="P19" s="9"/>
      <c r="Q19" s="9"/>
      <c r="R19" s="18"/>
      <c r="S19" s="9"/>
      <c r="T19" s="9"/>
      <c r="U19" s="9"/>
      <c r="V19" s="9">
        <v>102467</v>
      </c>
      <c r="W19" s="26" t="s">
        <v>99</v>
      </c>
      <c r="X19" s="28"/>
    </row>
    <row r="20" spans="1:62" x14ac:dyDescent="0.3">
      <c r="A20" s="17">
        <v>54531</v>
      </c>
      <c r="B20" s="16"/>
      <c r="C20" s="75"/>
      <c r="D20" s="84"/>
      <c r="E20" s="9"/>
      <c r="F20" s="9"/>
      <c r="G20" s="9"/>
      <c r="H20" s="9"/>
      <c r="I20" s="9"/>
      <c r="J20" s="9"/>
      <c r="K20" s="9"/>
      <c r="L20" s="9"/>
      <c r="M20" s="9"/>
      <c r="N20" s="9"/>
      <c r="O20" s="9"/>
      <c r="P20" s="9"/>
      <c r="Q20" s="9"/>
      <c r="R20" s="18"/>
      <c r="S20" s="9"/>
      <c r="T20" s="9"/>
      <c r="U20" s="9"/>
      <c r="V20" s="9"/>
      <c r="W20" s="26"/>
      <c r="X20" s="28"/>
    </row>
    <row r="21" spans="1:62" x14ac:dyDescent="0.3">
      <c r="A21" s="17">
        <v>54531</v>
      </c>
      <c r="B21" s="16"/>
      <c r="C21" s="75"/>
      <c r="D21" s="84"/>
      <c r="E21" s="9"/>
      <c r="F21" s="9"/>
      <c r="G21" s="9"/>
      <c r="H21" s="9"/>
      <c r="I21" s="9"/>
      <c r="J21" s="9"/>
      <c r="K21" s="9"/>
      <c r="L21" s="9"/>
      <c r="M21" s="9"/>
      <c r="N21" s="9"/>
      <c r="O21" s="9"/>
      <c r="P21" s="9"/>
      <c r="Q21" s="9"/>
      <c r="R21" s="18"/>
      <c r="S21" s="9"/>
      <c r="T21" s="9"/>
      <c r="U21" s="9"/>
      <c r="V21" s="9"/>
      <c r="W21" s="26"/>
      <c r="X21" s="17"/>
    </row>
    <row r="22" spans="1:62" s="14" customFormat="1" x14ac:dyDescent="0.3">
      <c r="A22" s="23"/>
      <c r="B22" s="29"/>
      <c r="C22" s="78"/>
      <c r="D22" s="85"/>
      <c r="E22" s="24"/>
      <c r="F22" s="24"/>
      <c r="G22" s="24"/>
      <c r="H22" s="24"/>
      <c r="I22" s="24"/>
      <c r="J22" s="24"/>
      <c r="K22" s="24"/>
      <c r="L22" s="24"/>
      <c r="M22" s="24"/>
      <c r="N22" s="24"/>
      <c r="O22" s="24"/>
      <c r="P22" s="24"/>
      <c r="Q22" s="24"/>
      <c r="R22" s="25">
        <f>A23</f>
        <v>54169</v>
      </c>
      <c r="S22" s="24"/>
      <c r="T22" s="24"/>
      <c r="U22" s="24"/>
      <c r="V22" s="24"/>
      <c r="W22" s="23"/>
      <c r="X22" s="48">
        <f>SUM(Q8:Q21,0)-SUM(V8:V21,0)</f>
        <v>-208221.26</v>
      </c>
      <c r="Y22" s="1"/>
      <c r="Z22" s="1"/>
      <c r="AA22" s="1"/>
      <c r="AB22" s="1"/>
      <c r="AC22" s="1"/>
      <c r="AD22" s="1"/>
      <c r="AE22" s="1"/>
      <c r="AF22" s="1"/>
      <c r="AG22" s="1"/>
      <c r="AH22" s="1"/>
      <c r="AI22" s="1"/>
      <c r="AJ22" s="1"/>
      <c r="AK22" s="1"/>
      <c r="AL22" s="1"/>
      <c r="AM22" s="1"/>
      <c r="AN22" s="1"/>
      <c r="AO22" s="1"/>
      <c r="AP22" s="1"/>
      <c r="AQ22" s="1"/>
      <c r="AR22" s="1"/>
      <c r="AS22" s="1"/>
      <c r="AT22" s="1"/>
      <c r="AU22" s="1"/>
      <c r="AV22" s="1"/>
      <c r="AW22" s="1"/>
      <c r="AX22" s="1"/>
      <c r="AY22" s="1"/>
      <c r="AZ22" s="1"/>
      <c r="BA22" s="1"/>
      <c r="BB22" s="1"/>
      <c r="BC22" s="1"/>
      <c r="BD22" s="1"/>
      <c r="BE22" s="1"/>
      <c r="BF22" s="1"/>
      <c r="BG22" s="1"/>
      <c r="BH22" s="1"/>
      <c r="BI22" s="1"/>
      <c r="BJ22" s="1"/>
    </row>
    <row r="23" spans="1:62" ht="16.2" x14ac:dyDescent="0.3">
      <c r="A23" s="17">
        <v>54169</v>
      </c>
      <c r="B23" s="16" t="s">
        <v>136</v>
      </c>
      <c r="C23" s="75">
        <v>44915</v>
      </c>
      <c r="D23" s="84">
        <v>442</v>
      </c>
      <c r="E23" s="9">
        <v>111000</v>
      </c>
      <c r="F23" s="9">
        <v>17167.5</v>
      </c>
      <c r="G23" s="9">
        <f t="shared" ref="G23" si="32">E23-F23</f>
        <v>93832.5</v>
      </c>
      <c r="H23" s="9">
        <f t="shared" ref="H23:H24" si="33">G23*18%</f>
        <v>16889.849999999999</v>
      </c>
      <c r="I23" s="9">
        <f t="shared" ref="I23" si="34">G23+H23</f>
        <v>110722.35</v>
      </c>
      <c r="J23" s="9">
        <f t="shared" ref="J23" si="35">G23*1%</f>
        <v>938.32500000000005</v>
      </c>
      <c r="K23" s="9">
        <f t="shared" ref="K23" si="36">G23*5%</f>
        <v>4691.625</v>
      </c>
      <c r="L23" s="9"/>
      <c r="M23" s="9"/>
      <c r="N23" s="9"/>
      <c r="O23" s="27"/>
      <c r="P23" s="50">
        <f>H23</f>
        <v>16889.849999999999</v>
      </c>
      <c r="Q23" s="9">
        <f t="shared" ref="Q23" si="37">ROUND(I23-SUM(J23:P23),)</f>
        <v>88203</v>
      </c>
      <c r="R23" s="18"/>
      <c r="S23" s="9" t="s">
        <v>28</v>
      </c>
      <c r="T23" s="9">
        <v>88202</v>
      </c>
      <c r="U23" s="9">
        <v>0</v>
      </c>
      <c r="V23" s="9">
        <f>T23-U23</f>
        <v>88202</v>
      </c>
      <c r="W23" s="26" t="s">
        <v>29</v>
      </c>
      <c r="X23" s="17"/>
    </row>
    <row r="24" spans="1:62" ht="16.2" x14ac:dyDescent="0.3">
      <c r="A24" s="17">
        <v>54169</v>
      </c>
      <c r="B24" s="16" t="s">
        <v>136</v>
      </c>
      <c r="C24" s="75">
        <v>45050</v>
      </c>
      <c r="D24" s="84">
        <v>64</v>
      </c>
      <c r="E24" s="9">
        <v>212850</v>
      </c>
      <c r="F24" s="9">
        <v>60019.7</v>
      </c>
      <c r="G24" s="9">
        <f t="shared" ref="G24" si="38">E24-F24</f>
        <v>152830.29999999999</v>
      </c>
      <c r="H24" s="9">
        <f t="shared" si="33"/>
        <v>27509.453999999998</v>
      </c>
      <c r="I24" s="9">
        <f t="shared" ref="I24" si="39">G24+H24</f>
        <v>180339.75399999999</v>
      </c>
      <c r="J24" s="9">
        <f t="shared" ref="J24" si="40">G24*1%</f>
        <v>1528.3029999999999</v>
      </c>
      <c r="K24" s="9">
        <f t="shared" ref="K24" si="41">G24*5%</f>
        <v>7641.5149999999994</v>
      </c>
      <c r="L24" s="9"/>
      <c r="M24" s="9">
        <f t="shared" ref="M24" si="42">G24*10%</f>
        <v>15283.029999999999</v>
      </c>
      <c r="N24" s="9">
        <f t="shared" ref="N24" si="43">G24*10%</f>
        <v>15283.029999999999</v>
      </c>
      <c r="O24" s="27"/>
      <c r="P24" s="50">
        <f>H24</f>
        <v>27509.453999999998</v>
      </c>
      <c r="Q24" s="9">
        <f t="shared" ref="Q24" si="44">ROUND(I24-SUM(J24:P24),)</f>
        <v>113094</v>
      </c>
      <c r="R24" s="18"/>
      <c r="S24" s="9" t="s">
        <v>32</v>
      </c>
      <c r="T24" s="9">
        <v>16890</v>
      </c>
      <c r="U24" s="9"/>
      <c r="V24" s="9">
        <f t="shared" ref="V24:V26" si="45">T24-U24</f>
        <v>16890</v>
      </c>
      <c r="W24" s="26" t="s">
        <v>33</v>
      </c>
      <c r="X24" s="17"/>
    </row>
    <row r="25" spans="1:62" x14ac:dyDescent="0.3">
      <c r="A25" s="17">
        <v>54169</v>
      </c>
      <c r="B25" s="16" t="s">
        <v>14</v>
      </c>
      <c r="C25" s="75">
        <v>45028</v>
      </c>
      <c r="D25" s="84">
        <v>442</v>
      </c>
      <c r="E25" s="9">
        <v>16890</v>
      </c>
      <c r="F25" s="9"/>
      <c r="G25" s="9"/>
      <c r="H25" s="9"/>
      <c r="I25" s="9"/>
      <c r="J25" s="9"/>
      <c r="K25" s="9"/>
      <c r="L25" s="9"/>
      <c r="M25" s="9"/>
      <c r="N25" s="9"/>
      <c r="O25" s="9"/>
      <c r="P25" s="9"/>
      <c r="Q25" s="51">
        <v>16890</v>
      </c>
      <c r="R25" s="18"/>
      <c r="S25" s="9" t="s">
        <v>30</v>
      </c>
      <c r="T25" s="9">
        <v>100000</v>
      </c>
      <c r="U25" s="9">
        <v>1000</v>
      </c>
      <c r="V25" s="9">
        <f t="shared" si="45"/>
        <v>99000</v>
      </c>
      <c r="W25" s="26" t="s">
        <v>31</v>
      </c>
      <c r="X25" s="17"/>
    </row>
    <row r="26" spans="1:62" x14ac:dyDescent="0.3">
      <c r="A26" s="17">
        <v>54169</v>
      </c>
      <c r="B26" s="16" t="s">
        <v>14</v>
      </c>
      <c r="C26" s="75">
        <v>45144</v>
      </c>
      <c r="D26" s="84">
        <v>64</v>
      </c>
      <c r="E26" s="9">
        <v>27509</v>
      </c>
      <c r="F26" s="9"/>
      <c r="G26" s="9"/>
      <c r="H26" s="9"/>
      <c r="I26" s="9"/>
      <c r="J26" s="9"/>
      <c r="K26" s="9"/>
      <c r="L26" s="9"/>
      <c r="M26" s="9"/>
      <c r="N26" s="17"/>
      <c r="O26" s="9"/>
      <c r="P26" s="9"/>
      <c r="Q26" s="51">
        <f>E26</f>
        <v>27509</v>
      </c>
      <c r="R26" s="18"/>
      <c r="S26" s="9" t="s">
        <v>34</v>
      </c>
      <c r="T26" s="9">
        <v>37018</v>
      </c>
      <c r="U26" s="9"/>
      <c r="V26" s="9">
        <f t="shared" si="45"/>
        <v>37018</v>
      </c>
      <c r="W26" s="26" t="s">
        <v>35</v>
      </c>
      <c r="X26" s="17"/>
    </row>
    <row r="27" spans="1:62" x14ac:dyDescent="0.3">
      <c r="A27" s="17">
        <v>54169</v>
      </c>
      <c r="B27" s="16"/>
      <c r="C27" s="75"/>
      <c r="D27" s="84"/>
      <c r="E27" s="9"/>
      <c r="F27" s="9"/>
      <c r="G27" s="9"/>
      <c r="H27" s="9"/>
      <c r="I27" s="9"/>
      <c r="J27" s="9"/>
      <c r="K27" s="9"/>
      <c r="L27" s="9"/>
      <c r="M27" s="9"/>
      <c r="N27" s="9"/>
      <c r="O27" s="9"/>
      <c r="P27" s="9"/>
      <c r="Q27" s="9"/>
      <c r="R27" s="18"/>
      <c r="S27" s="9" t="s">
        <v>78</v>
      </c>
      <c r="T27" s="9">
        <v>27509</v>
      </c>
      <c r="U27" s="9"/>
      <c r="V27" s="9">
        <f t="shared" ref="V27" si="46">T27-U27</f>
        <v>27509</v>
      </c>
      <c r="W27" s="26" t="s">
        <v>77</v>
      </c>
      <c r="X27" s="17"/>
    </row>
    <row r="28" spans="1:62" x14ac:dyDescent="0.3">
      <c r="A28" s="17">
        <v>54169</v>
      </c>
      <c r="B28" s="16"/>
      <c r="C28" s="75"/>
      <c r="D28" s="84"/>
      <c r="E28" s="9"/>
      <c r="F28" s="9"/>
      <c r="G28" s="9"/>
      <c r="H28" s="9"/>
      <c r="I28" s="9"/>
      <c r="J28" s="9"/>
      <c r="K28" s="9"/>
      <c r="L28" s="9"/>
      <c r="M28" s="9"/>
      <c r="N28" s="9"/>
      <c r="O28" s="9"/>
      <c r="P28" s="9"/>
      <c r="Q28" s="9"/>
      <c r="R28" s="18"/>
      <c r="S28" s="9"/>
      <c r="T28" s="9"/>
      <c r="U28" s="9"/>
      <c r="V28" s="9"/>
      <c r="W28" s="26"/>
      <c r="X28" s="17"/>
    </row>
    <row r="29" spans="1:62" x14ac:dyDescent="0.3">
      <c r="A29" s="17"/>
      <c r="B29" s="16"/>
      <c r="C29" s="75"/>
      <c r="D29" s="84"/>
      <c r="E29" s="9"/>
      <c r="F29" s="9"/>
      <c r="G29" s="9"/>
      <c r="H29" s="9"/>
      <c r="I29" s="9"/>
      <c r="J29" s="9"/>
      <c r="K29" s="9"/>
      <c r="L29" s="9"/>
      <c r="M29" s="9"/>
      <c r="N29" s="9"/>
      <c r="O29" s="9"/>
      <c r="P29" s="9"/>
      <c r="Q29" s="9"/>
      <c r="R29" s="18"/>
      <c r="S29" s="9"/>
      <c r="T29" s="9"/>
      <c r="U29" s="9"/>
      <c r="V29" s="9"/>
      <c r="W29" s="26"/>
      <c r="X29" s="28"/>
    </row>
    <row r="30" spans="1:62" s="14" customFormat="1" x14ac:dyDescent="0.3">
      <c r="A30" s="23"/>
      <c r="B30" s="29"/>
      <c r="C30" s="78"/>
      <c r="D30" s="85"/>
      <c r="E30" s="24"/>
      <c r="F30" s="24"/>
      <c r="G30" s="24"/>
      <c r="H30" s="24"/>
      <c r="I30" s="24"/>
      <c r="J30" s="24"/>
      <c r="K30" s="24"/>
      <c r="L30" s="24"/>
      <c r="M30" s="24"/>
      <c r="N30" s="24"/>
      <c r="O30" s="24"/>
      <c r="P30" s="24"/>
      <c r="Q30" s="24"/>
      <c r="R30" s="25">
        <f>A31</f>
        <v>52818</v>
      </c>
      <c r="S30" s="24"/>
      <c r="T30" s="24"/>
      <c r="U30" s="24"/>
      <c r="V30" s="24"/>
      <c r="W30" s="23"/>
      <c r="X30" s="48">
        <f>SUM(Q23:Q29,0)-SUM(V23:V29,0)</f>
        <v>-22923</v>
      </c>
      <c r="Y30" s="1"/>
      <c r="Z30" s="1"/>
      <c r="AA30" s="1"/>
      <c r="AB30" s="1"/>
      <c r="AC30" s="1"/>
      <c r="AD30" s="1"/>
      <c r="AE30" s="1"/>
      <c r="AF30" s="1"/>
      <c r="AG30" s="1"/>
      <c r="AH30" s="1"/>
      <c r="AI30" s="1"/>
      <c r="AJ30" s="1"/>
      <c r="AK30" s="1"/>
      <c r="AL30" s="1"/>
      <c r="AM30" s="1"/>
      <c r="AN30" s="1"/>
      <c r="AO30" s="1"/>
      <c r="AP30" s="1"/>
      <c r="AQ30" s="1"/>
      <c r="AR30" s="1"/>
      <c r="AS30" s="1"/>
      <c r="AT30" s="1"/>
      <c r="AU30" s="1"/>
      <c r="AV30" s="1"/>
      <c r="AW30" s="1"/>
      <c r="AX30" s="1"/>
      <c r="AY30" s="1"/>
      <c r="AZ30" s="1"/>
      <c r="BA30" s="1"/>
      <c r="BB30" s="1"/>
      <c r="BC30" s="1"/>
      <c r="BD30" s="1"/>
      <c r="BE30" s="1"/>
      <c r="BF30" s="1"/>
      <c r="BG30" s="1"/>
      <c r="BH30" s="1"/>
      <c r="BI30" s="1"/>
      <c r="BJ30" s="1"/>
    </row>
    <row r="31" spans="1:62" ht="26.4" x14ac:dyDescent="0.3">
      <c r="A31" s="17">
        <v>52818</v>
      </c>
      <c r="B31" s="16" t="s">
        <v>17</v>
      </c>
      <c r="C31" s="75">
        <v>44957</v>
      </c>
      <c r="D31" s="84">
        <v>497</v>
      </c>
      <c r="E31" s="9">
        <v>542078</v>
      </c>
      <c r="F31" s="9">
        <v>0</v>
      </c>
      <c r="G31" s="9">
        <f t="shared" ref="G31" si="47">E31-F31</f>
        <v>542078</v>
      </c>
      <c r="H31" s="9">
        <f t="shared" ref="H31" si="48">G31*18%</f>
        <v>97574.04</v>
      </c>
      <c r="I31" s="9">
        <f t="shared" ref="I31" si="49">G31+H31</f>
        <v>639652.04</v>
      </c>
      <c r="J31" s="9">
        <f t="shared" ref="J31" si="50">G31*1%</f>
        <v>5420.78</v>
      </c>
      <c r="K31" s="9">
        <f t="shared" ref="K31" si="51">G31*5%</f>
        <v>27103.9</v>
      </c>
      <c r="L31" s="9"/>
      <c r="M31" s="9">
        <f t="shared" ref="M31" si="52">G31*10%</f>
        <v>54207.8</v>
      </c>
      <c r="N31" s="9">
        <f t="shared" ref="N31" si="53">G31*10%</f>
        <v>54207.8</v>
      </c>
      <c r="O31" s="9">
        <v>36942</v>
      </c>
      <c r="P31" s="51">
        <f>H31</f>
        <v>97574.04</v>
      </c>
      <c r="Q31" s="9">
        <f t="shared" ref="Q31:Q35" si="54">ROUND(I31-SUM(J31:P31),)</f>
        <v>364196</v>
      </c>
      <c r="R31" s="18"/>
      <c r="S31" s="9" t="s">
        <v>18</v>
      </c>
      <c r="T31" s="9">
        <v>364195</v>
      </c>
      <c r="U31" s="9">
        <v>0</v>
      </c>
      <c r="V31" s="9">
        <f>T31-U31</f>
        <v>364195</v>
      </c>
      <c r="W31" s="26" t="s">
        <v>19</v>
      </c>
      <c r="X31" s="17"/>
    </row>
    <row r="32" spans="1:62" x14ac:dyDescent="0.3">
      <c r="A32" s="17">
        <v>52818</v>
      </c>
      <c r="B32" s="16" t="s">
        <v>14</v>
      </c>
      <c r="C32" s="75">
        <v>45036</v>
      </c>
      <c r="D32" s="84">
        <v>497</v>
      </c>
      <c r="E32" s="9">
        <v>97574</v>
      </c>
      <c r="F32" s="9"/>
      <c r="G32" s="9"/>
      <c r="H32" s="9"/>
      <c r="I32" s="9"/>
      <c r="J32" s="9"/>
      <c r="K32" s="9"/>
      <c r="L32" s="9"/>
      <c r="M32" s="9"/>
      <c r="N32" s="9"/>
      <c r="O32" s="9"/>
      <c r="P32" s="9"/>
      <c r="Q32" s="51">
        <f>E32</f>
        <v>97574</v>
      </c>
      <c r="R32" s="18"/>
      <c r="S32" s="9" t="s">
        <v>20</v>
      </c>
      <c r="T32" s="9">
        <v>29700</v>
      </c>
      <c r="U32" s="9">
        <v>0</v>
      </c>
      <c r="V32" s="9">
        <f t="shared" ref="V32:V36" si="55">T32-U32</f>
        <v>29700</v>
      </c>
      <c r="W32" s="26" t="s">
        <v>21</v>
      </c>
      <c r="X32" s="17"/>
    </row>
    <row r="33" spans="1:62" ht="32.4" x14ac:dyDescent="0.4">
      <c r="A33" s="17">
        <v>52818</v>
      </c>
      <c r="B33" s="30" t="s">
        <v>17</v>
      </c>
      <c r="C33" s="75">
        <v>45104</v>
      </c>
      <c r="D33" s="86">
        <v>152</v>
      </c>
      <c r="E33" s="27">
        <v>248365.3</v>
      </c>
      <c r="F33" s="27">
        <f>(126098-12018.74)</f>
        <v>114079.26</v>
      </c>
      <c r="G33" s="9">
        <f t="shared" ref="G33" si="56">E33-F33</f>
        <v>134286.03999999998</v>
      </c>
      <c r="H33" s="9">
        <f t="shared" ref="H33" si="57">G33*18%</f>
        <v>24171.487199999996</v>
      </c>
      <c r="I33" s="9">
        <f t="shared" ref="I33" si="58">G33+H33</f>
        <v>158457.52719999998</v>
      </c>
      <c r="J33" s="9">
        <f t="shared" ref="J33" si="59">G33*1%</f>
        <v>1342.8603999999998</v>
      </c>
      <c r="K33" s="9">
        <f t="shared" ref="K33" si="60">G33*5%</f>
        <v>6714.3019999999997</v>
      </c>
      <c r="L33" s="9"/>
      <c r="M33" s="9">
        <f t="shared" ref="M33" si="61">G33*10%</f>
        <v>13428.603999999999</v>
      </c>
      <c r="N33" s="9">
        <f t="shared" ref="N33" si="62">G33*10%</f>
        <v>13428.603999999999</v>
      </c>
      <c r="O33" s="27"/>
      <c r="P33" s="50">
        <f>H33</f>
        <v>24171.487199999996</v>
      </c>
      <c r="Q33" s="9">
        <f t="shared" si="54"/>
        <v>99372</v>
      </c>
      <c r="R33" s="18"/>
      <c r="S33" s="9" t="s">
        <v>22</v>
      </c>
      <c r="T33" s="9">
        <v>97574</v>
      </c>
      <c r="U33" s="9">
        <v>0</v>
      </c>
      <c r="V33" s="9">
        <f t="shared" si="55"/>
        <v>97574</v>
      </c>
      <c r="W33" s="26" t="s">
        <v>23</v>
      </c>
      <c r="X33" s="17"/>
    </row>
    <row r="34" spans="1:62" ht="16.2" x14ac:dyDescent="0.4">
      <c r="A34" s="17">
        <v>52818</v>
      </c>
      <c r="B34" s="30" t="s">
        <v>14</v>
      </c>
      <c r="C34" s="75">
        <v>45144</v>
      </c>
      <c r="D34" s="86">
        <v>152</v>
      </c>
      <c r="E34" s="27">
        <v>24171</v>
      </c>
      <c r="F34" s="27"/>
      <c r="G34" s="27"/>
      <c r="H34" s="27"/>
      <c r="I34" s="27"/>
      <c r="J34" s="27"/>
      <c r="K34" s="27"/>
      <c r="L34" s="9"/>
      <c r="M34" s="27">
        <v>0</v>
      </c>
      <c r="N34" s="27"/>
      <c r="O34" s="9"/>
      <c r="P34" s="27"/>
      <c r="Q34" s="51">
        <f>E34</f>
        <v>24171</v>
      </c>
      <c r="R34" s="18"/>
      <c r="S34" s="9" t="s">
        <v>24</v>
      </c>
      <c r="T34" s="9">
        <v>150000</v>
      </c>
      <c r="U34" s="9">
        <f>T34*1%</f>
        <v>1500</v>
      </c>
      <c r="V34" s="9">
        <f t="shared" si="55"/>
        <v>148500</v>
      </c>
      <c r="W34" s="26" t="s">
        <v>25</v>
      </c>
      <c r="X34" s="17"/>
    </row>
    <row r="35" spans="1:62" ht="32.4" x14ac:dyDescent="0.4">
      <c r="A35" s="17">
        <v>52818</v>
      </c>
      <c r="B35" s="30" t="s">
        <v>17</v>
      </c>
      <c r="C35" s="75">
        <v>45300</v>
      </c>
      <c r="D35" s="86">
        <v>447</v>
      </c>
      <c r="E35" s="27">
        <v>423619</v>
      </c>
      <c r="F35" s="27">
        <v>0</v>
      </c>
      <c r="G35" s="9">
        <f t="shared" ref="G35" si="63">E35-F35</f>
        <v>423619</v>
      </c>
      <c r="H35" s="9">
        <f t="shared" ref="H35" si="64">G35*18%</f>
        <v>76251.42</v>
      </c>
      <c r="I35" s="9">
        <f t="shared" ref="I35" si="65">G35+H35</f>
        <v>499870.42</v>
      </c>
      <c r="J35" s="9">
        <f t="shared" ref="J35" si="66">G35*1%</f>
        <v>4236.1900000000005</v>
      </c>
      <c r="K35" s="9">
        <f t="shared" ref="K35" si="67">G35*5%</f>
        <v>21180.95</v>
      </c>
      <c r="L35" s="9"/>
      <c r="M35" s="9">
        <f t="shared" ref="M35" si="68">G35*10%</f>
        <v>42361.9</v>
      </c>
      <c r="N35" s="9">
        <f t="shared" ref="N35" si="69">G35*10%</f>
        <v>42361.9</v>
      </c>
      <c r="O35" s="27"/>
      <c r="P35" s="50">
        <f>H35</f>
        <v>76251.42</v>
      </c>
      <c r="Q35" s="9">
        <f t="shared" si="54"/>
        <v>313478</v>
      </c>
      <c r="R35" s="18"/>
      <c r="S35" s="9" t="s">
        <v>26</v>
      </c>
      <c r="T35" s="9">
        <v>100000</v>
      </c>
      <c r="U35" s="9">
        <f>T35*1%</f>
        <v>1000</v>
      </c>
      <c r="V35" s="9">
        <f t="shared" si="55"/>
        <v>99000</v>
      </c>
      <c r="W35" s="26" t="s">
        <v>27</v>
      </c>
      <c r="X35" s="17"/>
    </row>
    <row r="36" spans="1:62" ht="16.2" x14ac:dyDescent="0.3">
      <c r="A36" s="17">
        <v>52818</v>
      </c>
      <c r="B36" s="30" t="s">
        <v>14</v>
      </c>
      <c r="C36" s="75"/>
      <c r="D36" s="84">
        <v>447</v>
      </c>
      <c r="E36" s="9">
        <f>P35</f>
        <v>76251.42</v>
      </c>
      <c r="F36" s="9"/>
      <c r="G36" s="9"/>
      <c r="H36" s="9"/>
      <c r="I36" s="9"/>
      <c r="J36" s="9"/>
      <c r="K36" s="9"/>
      <c r="L36" s="9"/>
      <c r="M36" s="9"/>
      <c r="N36" s="9"/>
      <c r="O36" s="9"/>
      <c r="P36" s="9"/>
      <c r="Q36" s="51">
        <f>E36</f>
        <v>76251.42</v>
      </c>
      <c r="R36" s="18"/>
      <c r="S36" s="27" t="s">
        <v>75</v>
      </c>
      <c r="T36" s="9">
        <v>24172</v>
      </c>
      <c r="U36" s="9"/>
      <c r="V36" s="9">
        <f t="shared" si="55"/>
        <v>24172</v>
      </c>
      <c r="W36" s="31" t="s">
        <v>76</v>
      </c>
      <c r="X36" s="17"/>
    </row>
    <row r="37" spans="1:62" ht="32.4" x14ac:dyDescent="0.4">
      <c r="A37" s="17">
        <v>52818</v>
      </c>
      <c r="B37" s="30" t="s">
        <v>17</v>
      </c>
      <c r="C37" s="75">
        <v>45491</v>
      </c>
      <c r="D37" s="86">
        <v>186</v>
      </c>
      <c r="E37" s="27">
        <v>209700</v>
      </c>
      <c r="F37" s="27">
        <v>0</v>
      </c>
      <c r="G37" s="9">
        <f t="shared" ref="G37" si="70">E37-F37</f>
        <v>209700</v>
      </c>
      <c r="H37" s="9">
        <f t="shared" ref="H37" si="71">G37*18%</f>
        <v>37746</v>
      </c>
      <c r="I37" s="9">
        <f t="shared" ref="I37" si="72">G37+H37</f>
        <v>247446</v>
      </c>
      <c r="J37" s="9">
        <f t="shared" ref="J37" si="73">G37*1%</f>
        <v>2097</v>
      </c>
      <c r="K37" s="9">
        <f t="shared" ref="K37" si="74">G37*5%</f>
        <v>10485</v>
      </c>
      <c r="L37" s="9"/>
      <c r="M37" s="9">
        <f t="shared" ref="M37" si="75">G37*10%</f>
        <v>20970</v>
      </c>
      <c r="N37" s="9">
        <f t="shared" ref="N37" si="76">G37*10%</f>
        <v>20970</v>
      </c>
      <c r="O37" s="27"/>
      <c r="P37" s="50">
        <f>H37</f>
        <v>37746</v>
      </c>
      <c r="Q37" s="9">
        <f t="shared" ref="Q37" si="77">ROUND(I37-SUM(J37:P37),)</f>
        <v>155178</v>
      </c>
      <c r="R37" s="18"/>
      <c r="S37" s="9" t="s">
        <v>84</v>
      </c>
      <c r="T37" s="9">
        <v>99000</v>
      </c>
      <c r="U37" s="9"/>
      <c r="V37" s="9">
        <v>99000</v>
      </c>
      <c r="W37" s="26" t="s">
        <v>83</v>
      </c>
      <c r="X37" s="28"/>
    </row>
    <row r="38" spans="1:62" ht="16.2" x14ac:dyDescent="0.3">
      <c r="A38" s="17">
        <v>52818</v>
      </c>
      <c r="B38" s="30" t="s">
        <v>14</v>
      </c>
      <c r="C38" s="75"/>
      <c r="D38" s="84">
        <v>186</v>
      </c>
      <c r="E38" s="9">
        <f>P37</f>
        <v>37746</v>
      </c>
      <c r="F38" s="9"/>
      <c r="G38" s="9"/>
      <c r="H38" s="9"/>
      <c r="I38" s="9"/>
      <c r="J38" s="9"/>
      <c r="K38" s="9"/>
      <c r="L38" s="9"/>
      <c r="M38" s="9"/>
      <c r="N38" s="9"/>
      <c r="O38" s="9"/>
      <c r="P38" s="9"/>
      <c r="Q38" s="50">
        <f>E38</f>
        <v>37746</v>
      </c>
      <c r="R38" s="18"/>
      <c r="S38" s="9" t="s">
        <v>110</v>
      </c>
      <c r="T38" s="9"/>
      <c r="U38" s="9"/>
      <c r="V38" s="9">
        <v>36650</v>
      </c>
      <c r="W38" s="26" t="s">
        <v>104</v>
      </c>
      <c r="X38" s="28"/>
    </row>
    <row r="39" spans="1:62" x14ac:dyDescent="0.3">
      <c r="A39" s="17">
        <v>52818</v>
      </c>
      <c r="B39" s="16"/>
      <c r="C39" s="75"/>
      <c r="D39" s="84"/>
      <c r="E39" s="9"/>
      <c r="F39" s="9"/>
      <c r="G39" s="9"/>
      <c r="H39" s="9"/>
      <c r="I39" s="9"/>
      <c r="J39" s="9"/>
      <c r="K39" s="9"/>
      <c r="L39" s="9"/>
      <c r="M39" s="9"/>
      <c r="N39" s="9"/>
      <c r="O39" s="9"/>
      <c r="P39" s="9"/>
      <c r="Q39" s="9"/>
      <c r="R39" s="18"/>
      <c r="S39" s="9" t="s">
        <v>109</v>
      </c>
      <c r="T39" s="9"/>
      <c r="U39" s="9"/>
      <c r="V39" s="9">
        <v>99000</v>
      </c>
      <c r="W39" s="26" t="s">
        <v>105</v>
      </c>
      <c r="X39" s="28"/>
    </row>
    <row r="40" spans="1:62" x14ac:dyDescent="0.3">
      <c r="A40" s="17"/>
      <c r="B40" s="16"/>
      <c r="C40" s="75"/>
      <c r="D40" s="84"/>
      <c r="E40" s="9"/>
      <c r="F40" s="9"/>
      <c r="G40" s="9"/>
      <c r="H40" s="9"/>
      <c r="I40" s="9"/>
      <c r="J40" s="9"/>
      <c r="K40" s="9"/>
      <c r="L40" s="9"/>
      <c r="M40" s="9"/>
      <c r="N40" s="9"/>
      <c r="O40" s="9"/>
      <c r="P40" s="9"/>
      <c r="Q40" s="9"/>
      <c r="R40" s="18"/>
      <c r="S40" s="9" t="s">
        <v>108</v>
      </c>
      <c r="T40" s="9">
        <v>100000</v>
      </c>
      <c r="U40" s="9">
        <f>T40*1%</f>
        <v>1000</v>
      </c>
      <c r="V40" s="9">
        <v>99000</v>
      </c>
      <c r="W40" s="26" t="s">
        <v>107</v>
      </c>
      <c r="X40" s="28"/>
    </row>
    <row r="41" spans="1:62" s="14" customFormat="1" x14ac:dyDescent="0.3">
      <c r="A41" s="23"/>
      <c r="B41" s="29"/>
      <c r="C41" s="78"/>
      <c r="D41" s="85"/>
      <c r="E41" s="24"/>
      <c r="F41" s="24"/>
      <c r="G41" s="24"/>
      <c r="H41" s="24"/>
      <c r="I41" s="24"/>
      <c r="J41" s="24"/>
      <c r="K41" s="24"/>
      <c r="L41" s="24"/>
      <c r="M41" s="24"/>
      <c r="N41" s="24"/>
      <c r="O41" s="24"/>
      <c r="P41" s="24"/>
      <c r="Q41" s="24"/>
      <c r="R41" s="25">
        <f>A42</f>
        <v>52817</v>
      </c>
      <c r="S41" s="24"/>
      <c r="T41" s="24"/>
      <c r="U41" s="24"/>
      <c r="V41" s="24"/>
      <c r="W41" s="23"/>
      <c r="X41" s="48">
        <f>SUM(Q31:Q41,0)-SUM(V31:V41,0)</f>
        <v>71175.419999999925</v>
      </c>
      <c r="Y41" s="1"/>
      <c r="Z41" s="1"/>
      <c r="AA41" s="1"/>
      <c r="AB41" s="1"/>
      <c r="AC41" s="1"/>
      <c r="AD41" s="1"/>
      <c r="AE41" s="1"/>
      <c r="AF41" s="1"/>
      <c r="AG41" s="1"/>
      <c r="AH41" s="1"/>
      <c r="AI41" s="1"/>
      <c r="AJ41" s="1"/>
      <c r="AK41" s="1"/>
      <c r="AL41" s="1"/>
      <c r="AM41" s="1"/>
      <c r="AN41" s="1"/>
      <c r="AO41" s="1"/>
      <c r="AP41" s="1"/>
      <c r="AQ41" s="1"/>
      <c r="AR41" s="1"/>
      <c r="AS41" s="1"/>
      <c r="AT41" s="1"/>
      <c r="AU41" s="1"/>
      <c r="AV41" s="1"/>
      <c r="AW41" s="1"/>
      <c r="AX41" s="1"/>
      <c r="AY41" s="1"/>
      <c r="AZ41" s="1"/>
      <c r="BA41" s="1"/>
      <c r="BB41" s="1"/>
      <c r="BC41" s="1"/>
      <c r="BD41" s="1"/>
      <c r="BE41" s="1"/>
      <c r="BF41" s="1"/>
      <c r="BG41" s="1"/>
      <c r="BH41" s="1"/>
      <c r="BI41" s="1"/>
      <c r="BJ41" s="1"/>
    </row>
    <row r="42" spans="1:62" x14ac:dyDescent="0.3">
      <c r="A42" s="17">
        <v>52817</v>
      </c>
      <c r="B42" s="16" t="s">
        <v>50</v>
      </c>
      <c r="C42" s="75">
        <v>44896</v>
      </c>
      <c r="D42" s="84">
        <v>418</v>
      </c>
      <c r="E42" s="9">
        <v>400771</v>
      </c>
      <c r="F42" s="9">
        <v>0</v>
      </c>
      <c r="G42" s="9">
        <f t="shared" ref="G42" si="78">E42-F42</f>
        <v>400771</v>
      </c>
      <c r="H42" s="9">
        <f t="shared" ref="H42:H47" si="79">G42*18%</f>
        <v>72138.78</v>
      </c>
      <c r="I42" s="9">
        <f t="shared" ref="I42" si="80">G42+H42</f>
        <v>472909.78</v>
      </c>
      <c r="J42" s="9">
        <f t="shared" ref="J42" si="81">G42*1%</f>
        <v>4007.71</v>
      </c>
      <c r="K42" s="9">
        <f t="shared" ref="K42" si="82">G42*5%</f>
        <v>20038.550000000003</v>
      </c>
      <c r="L42" s="9"/>
      <c r="M42" s="9">
        <f t="shared" ref="M42" si="83">G42*10%</f>
        <v>40077.100000000006</v>
      </c>
      <c r="N42" s="9">
        <f t="shared" ref="N42" si="84">G42*10%</f>
        <v>40077.100000000006</v>
      </c>
      <c r="O42" s="9">
        <v>32018</v>
      </c>
      <c r="P42" s="51">
        <f>H42</f>
        <v>72138.78</v>
      </c>
      <c r="Q42" s="9">
        <f>ROUND(I42-SUM(J42:P42),)</f>
        <v>264553</v>
      </c>
      <c r="R42" s="17"/>
      <c r="S42" s="9" t="s">
        <v>36</v>
      </c>
      <c r="T42" s="9">
        <v>264552</v>
      </c>
      <c r="U42" s="9">
        <f>T41*T42</f>
        <v>0</v>
      </c>
      <c r="V42" s="9">
        <f t="shared" ref="V42:V49" si="85">T42-U42</f>
        <v>264552</v>
      </c>
      <c r="W42" s="26" t="s">
        <v>37</v>
      </c>
      <c r="X42" s="17"/>
    </row>
    <row r="43" spans="1:62" x14ac:dyDescent="0.3">
      <c r="A43" s="17">
        <v>52817</v>
      </c>
      <c r="B43" s="16" t="s">
        <v>68</v>
      </c>
      <c r="C43" s="75"/>
      <c r="D43" s="84">
        <v>418</v>
      </c>
      <c r="E43" s="9">
        <v>72139</v>
      </c>
      <c r="F43" s="9"/>
      <c r="G43" s="9"/>
      <c r="H43" s="9"/>
      <c r="I43" s="9"/>
      <c r="J43" s="9"/>
      <c r="K43" s="9"/>
      <c r="L43" s="9"/>
      <c r="M43" s="9"/>
      <c r="N43" s="9"/>
      <c r="O43" s="9"/>
      <c r="P43" s="9"/>
      <c r="Q43" s="51">
        <f>E43</f>
        <v>72139</v>
      </c>
      <c r="R43" s="17"/>
      <c r="S43" s="9" t="s">
        <v>38</v>
      </c>
      <c r="T43" s="9">
        <v>100000</v>
      </c>
      <c r="U43" s="9">
        <f>T43*1%</f>
        <v>1000</v>
      </c>
      <c r="V43" s="9">
        <f t="shared" si="85"/>
        <v>99000</v>
      </c>
      <c r="W43" s="26" t="s">
        <v>39</v>
      </c>
      <c r="X43" s="17"/>
    </row>
    <row r="44" spans="1:62" x14ac:dyDescent="0.3">
      <c r="A44" s="17">
        <v>52817</v>
      </c>
      <c r="B44" s="16" t="s">
        <v>50</v>
      </c>
      <c r="C44" s="75">
        <v>45019</v>
      </c>
      <c r="D44" s="84">
        <v>1</v>
      </c>
      <c r="E44" s="9">
        <v>722630</v>
      </c>
      <c r="F44" s="9">
        <v>0</v>
      </c>
      <c r="G44" s="9">
        <f t="shared" ref="G44" si="86">E44-F44</f>
        <v>722630</v>
      </c>
      <c r="H44" s="9">
        <f t="shared" si="79"/>
        <v>130073.4</v>
      </c>
      <c r="I44" s="9">
        <f t="shared" ref="I44" si="87">G44+H44</f>
        <v>852703.4</v>
      </c>
      <c r="J44" s="9">
        <f t="shared" ref="J44" si="88">G44*1%</f>
        <v>7226.3</v>
      </c>
      <c r="K44" s="9">
        <f t="shared" ref="K44" si="89">G44*5%</f>
        <v>36131.5</v>
      </c>
      <c r="L44" s="9"/>
      <c r="M44" s="9">
        <f t="shared" ref="M44" si="90">G44*10%</f>
        <v>72263</v>
      </c>
      <c r="N44" s="9">
        <f t="shared" ref="N44" si="91">G44*10%</f>
        <v>72263</v>
      </c>
      <c r="O44" s="9">
        <v>127100</v>
      </c>
      <c r="P44" s="51">
        <f>H44</f>
        <v>130073.4</v>
      </c>
      <c r="Q44" s="9">
        <f>I44-SUM(J44:P44)</f>
        <v>407646.20000000007</v>
      </c>
      <c r="R44" s="17"/>
      <c r="S44" s="9" t="s">
        <v>40</v>
      </c>
      <c r="T44" s="9">
        <v>300000</v>
      </c>
      <c r="U44" s="9">
        <f>T44*1%</f>
        <v>3000</v>
      </c>
      <c r="V44" s="9">
        <f t="shared" si="85"/>
        <v>297000</v>
      </c>
      <c r="W44" s="26" t="s">
        <v>41</v>
      </c>
      <c r="X44" s="17"/>
    </row>
    <row r="45" spans="1:62" x14ac:dyDescent="0.3">
      <c r="A45" s="17">
        <v>52817</v>
      </c>
      <c r="B45" s="16" t="s">
        <v>50</v>
      </c>
      <c r="C45" s="75">
        <v>45089</v>
      </c>
      <c r="D45" s="84">
        <v>153</v>
      </c>
      <c r="E45" s="9">
        <v>104900</v>
      </c>
      <c r="F45" s="9">
        <v>0</v>
      </c>
      <c r="G45" s="9">
        <f t="shared" ref="G45" si="92">E45-F45</f>
        <v>104900</v>
      </c>
      <c r="H45" s="9">
        <f t="shared" si="79"/>
        <v>18882</v>
      </c>
      <c r="I45" s="9">
        <f t="shared" ref="I45" si="93">G45+H45</f>
        <v>123782</v>
      </c>
      <c r="J45" s="9">
        <f t="shared" ref="J45" si="94">G45*1%</f>
        <v>1049</v>
      </c>
      <c r="K45" s="9">
        <f t="shared" ref="K45" si="95">G45*5%</f>
        <v>5245</v>
      </c>
      <c r="L45" s="9"/>
      <c r="M45" s="9">
        <f t="shared" ref="M45" si="96">G45*10%</f>
        <v>10490</v>
      </c>
      <c r="N45" s="9">
        <f t="shared" ref="N45" si="97">G45*10%</f>
        <v>10490</v>
      </c>
      <c r="O45" s="9"/>
      <c r="P45" s="51">
        <f>H45</f>
        <v>18882</v>
      </c>
      <c r="Q45" s="9">
        <f>I45-SUM(J45:P45)</f>
        <v>77626</v>
      </c>
      <c r="R45" s="17"/>
      <c r="S45" s="9" t="s">
        <v>42</v>
      </c>
      <c r="T45" s="9">
        <v>150000</v>
      </c>
      <c r="U45" s="9">
        <f>T45*1%</f>
        <v>1500</v>
      </c>
      <c r="V45" s="9">
        <f t="shared" si="85"/>
        <v>148500</v>
      </c>
      <c r="W45" s="26" t="s">
        <v>43</v>
      </c>
      <c r="X45" s="17"/>
    </row>
    <row r="46" spans="1:62" x14ac:dyDescent="0.3">
      <c r="A46" s="17">
        <v>52817</v>
      </c>
      <c r="B46" s="16" t="s">
        <v>68</v>
      </c>
      <c r="C46" s="75">
        <v>45144</v>
      </c>
      <c r="D46" s="84" t="s">
        <v>72</v>
      </c>
      <c r="E46" s="9">
        <v>148955</v>
      </c>
      <c r="F46" s="9"/>
      <c r="G46" s="9"/>
      <c r="H46" s="9"/>
      <c r="I46" s="9"/>
      <c r="J46" s="9"/>
      <c r="K46" s="9"/>
      <c r="L46" s="9"/>
      <c r="M46" s="9"/>
      <c r="N46" s="9"/>
      <c r="O46" s="9"/>
      <c r="P46" s="9"/>
      <c r="Q46" s="51">
        <f>E46</f>
        <v>148955</v>
      </c>
      <c r="R46" s="17"/>
      <c r="S46" s="9" t="s">
        <v>44</v>
      </c>
      <c r="T46" s="9">
        <v>72139</v>
      </c>
      <c r="U46" s="9"/>
      <c r="V46" s="9">
        <f t="shared" si="85"/>
        <v>72139</v>
      </c>
      <c r="W46" s="26" t="s">
        <v>45</v>
      </c>
      <c r="X46" s="17"/>
    </row>
    <row r="47" spans="1:62" x14ac:dyDescent="0.3">
      <c r="A47" s="17">
        <v>52817</v>
      </c>
      <c r="B47" s="9"/>
      <c r="C47" s="77">
        <v>45400</v>
      </c>
      <c r="D47" s="20">
        <v>35</v>
      </c>
      <c r="E47" s="9">
        <v>279940.56</v>
      </c>
      <c r="F47" s="9"/>
      <c r="G47" s="9">
        <f t="shared" ref="G47" si="98">E47-F47</f>
        <v>279940.56</v>
      </c>
      <c r="H47" s="9">
        <f t="shared" si="79"/>
        <v>50389.300799999997</v>
      </c>
      <c r="I47" s="9">
        <f t="shared" ref="I47" si="99">G47+H47</f>
        <v>330329.86080000002</v>
      </c>
      <c r="J47" s="9">
        <f t="shared" ref="J47" si="100">G47*1%</f>
        <v>2799.4056</v>
      </c>
      <c r="K47" s="9">
        <f t="shared" ref="K47" si="101">G47*5%</f>
        <v>13997.028</v>
      </c>
      <c r="L47" s="9"/>
      <c r="M47" s="9">
        <f t="shared" ref="M47" si="102">G47*10%</f>
        <v>27994.056</v>
      </c>
      <c r="N47" s="9">
        <f t="shared" ref="N47" si="103">G47*10%</f>
        <v>27994.056</v>
      </c>
      <c r="O47" s="9">
        <v>111711</v>
      </c>
      <c r="P47" s="51">
        <f>H47</f>
        <v>50389.300799999997</v>
      </c>
      <c r="Q47" s="9">
        <f>I47-SUM(J47:P47)</f>
        <v>95445.014400000015</v>
      </c>
      <c r="R47" s="17"/>
      <c r="S47" s="9" t="s">
        <v>46</v>
      </c>
      <c r="T47" s="9">
        <v>100000</v>
      </c>
      <c r="U47" s="9">
        <f>T47*1%</f>
        <v>1000</v>
      </c>
      <c r="V47" s="9">
        <f t="shared" si="85"/>
        <v>99000</v>
      </c>
      <c r="W47" s="26" t="s">
        <v>47</v>
      </c>
      <c r="X47" s="17"/>
    </row>
    <row r="48" spans="1:62" x14ac:dyDescent="0.3">
      <c r="A48" s="17">
        <v>52817</v>
      </c>
      <c r="B48" s="9" t="s">
        <v>68</v>
      </c>
      <c r="C48" s="77"/>
      <c r="D48" s="20">
        <v>35</v>
      </c>
      <c r="E48" s="9">
        <f>P47</f>
        <v>50389.300799999997</v>
      </c>
      <c r="F48" s="9"/>
      <c r="G48" s="9"/>
      <c r="H48" s="9"/>
      <c r="I48" s="9"/>
      <c r="J48" s="9"/>
      <c r="K48" s="9"/>
      <c r="L48" s="9"/>
      <c r="M48" s="9"/>
      <c r="N48" s="9"/>
      <c r="O48" s="9"/>
      <c r="P48" s="9"/>
      <c r="Q48" s="51">
        <f>E48</f>
        <v>50389.300799999997</v>
      </c>
      <c r="R48" s="17"/>
      <c r="S48" s="9" t="s">
        <v>48</v>
      </c>
      <c r="T48" s="9">
        <v>100000</v>
      </c>
      <c r="U48" s="9">
        <f>T48*1%</f>
        <v>1000</v>
      </c>
      <c r="V48" s="9">
        <f t="shared" si="85"/>
        <v>99000</v>
      </c>
      <c r="W48" s="26" t="s">
        <v>49</v>
      </c>
      <c r="X48" s="17"/>
    </row>
    <row r="49" spans="1:62" x14ac:dyDescent="0.3">
      <c r="A49" s="17">
        <v>52817</v>
      </c>
      <c r="B49" s="9"/>
      <c r="C49" s="77"/>
      <c r="D49" s="20"/>
      <c r="E49" s="9"/>
      <c r="F49" s="9"/>
      <c r="G49" s="9"/>
      <c r="H49" s="9"/>
      <c r="I49" s="9"/>
      <c r="J49" s="9"/>
      <c r="K49" s="9"/>
      <c r="L49" s="9"/>
      <c r="M49" s="9"/>
      <c r="N49" s="9"/>
      <c r="O49" s="9"/>
      <c r="P49" s="9"/>
      <c r="Q49" s="9"/>
      <c r="R49" s="17"/>
      <c r="S49" s="9" t="s">
        <v>73</v>
      </c>
      <c r="T49" s="9">
        <v>148955</v>
      </c>
      <c r="U49" s="9"/>
      <c r="V49" s="9">
        <f t="shared" si="85"/>
        <v>148955</v>
      </c>
      <c r="W49" s="26" t="s">
        <v>74</v>
      </c>
      <c r="X49" s="17"/>
    </row>
    <row r="50" spans="1:62" x14ac:dyDescent="0.3">
      <c r="A50" s="17">
        <v>52817</v>
      </c>
      <c r="B50" s="9"/>
      <c r="C50" s="77"/>
      <c r="D50" s="20"/>
      <c r="E50" s="9"/>
      <c r="F50" s="9"/>
      <c r="G50" s="9"/>
      <c r="H50" s="9"/>
      <c r="I50" s="9"/>
      <c r="J50" s="9"/>
      <c r="K50" s="9"/>
      <c r="L50" s="9"/>
      <c r="M50" s="9"/>
      <c r="N50" s="9"/>
      <c r="O50" s="9"/>
      <c r="P50" s="9"/>
      <c r="Q50" s="9"/>
      <c r="R50" s="17"/>
      <c r="S50" s="9" t="s">
        <v>92</v>
      </c>
      <c r="T50" s="9">
        <v>100000</v>
      </c>
      <c r="U50" s="9">
        <f>T50*1%</f>
        <v>1000</v>
      </c>
      <c r="V50" s="9">
        <f t="shared" ref="V50" si="104">T50-U50</f>
        <v>99000</v>
      </c>
      <c r="W50" s="26" t="s">
        <v>91</v>
      </c>
      <c r="X50" s="28"/>
    </row>
    <row r="51" spans="1:62" x14ac:dyDescent="0.3">
      <c r="A51" s="17">
        <v>52817</v>
      </c>
      <c r="B51" s="9"/>
      <c r="C51" s="77"/>
      <c r="D51" s="20"/>
      <c r="E51" s="9"/>
      <c r="F51" s="9"/>
      <c r="G51" s="9"/>
      <c r="H51" s="9"/>
      <c r="I51" s="9"/>
      <c r="J51" s="9"/>
      <c r="K51" s="9"/>
      <c r="L51" s="9"/>
      <c r="M51" s="9"/>
      <c r="N51" s="9"/>
      <c r="O51" s="9"/>
      <c r="P51" s="9"/>
      <c r="Q51" s="9"/>
      <c r="R51" s="17"/>
      <c r="S51" s="9"/>
      <c r="T51" s="9"/>
      <c r="U51" s="9"/>
      <c r="V51" s="9"/>
      <c r="W51" s="26"/>
      <c r="X51" s="28"/>
    </row>
    <row r="52" spans="1:62" x14ac:dyDescent="0.3">
      <c r="A52" s="17">
        <v>52817</v>
      </c>
      <c r="B52" s="9"/>
      <c r="C52" s="77"/>
      <c r="D52" s="20"/>
      <c r="E52" s="9"/>
      <c r="F52" s="9"/>
      <c r="G52" s="9"/>
      <c r="H52" s="9"/>
      <c r="I52" s="9"/>
      <c r="J52" s="9"/>
      <c r="K52" s="9"/>
      <c r="L52" s="9"/>
      <c r="M52" s="9"/>
      <c r="N52" s="9"/>
      <c r="O52" s="9"/>
      <c r="P52" s="9"/>
      <c r="Q52" s="9"/>
      <c r="R52" s="17"/>
      <c r="S52" s="9"/>
      <c r="T52" s="9"/>
      <c r="U52" s="9"/>
      <c r="V52" s="9"/>
      <c r="W52" s="26"/>
      <c r="X52" s="28"/>
    </row>
    <row r="53" spans="1:62" s="14" customFormat="1" x14ac:dyDescent="0.3">
      <c r="A53" s="23"/>
      <c r="B53" s="29"/>
      <c r="C53" s="78"/>
      <c r="D53" s="85"/>
      <c r="E53" s="24"/>
      <c r="F53" s="24"/>
      <c r="G53" s="24"/>
      <c r="H53" s="24"/>
      <c r="I53" s="24"/>
      <c r="J53" s="24"/>
      <c r="K53" s="24"/>
      <c r="L53" s="24"/>
      <c r="M53" s="24"/>
      <c r="N53" s="24"/>
      <c r="O53" s="24"/>
      <c r="P53" s="24"/>
      <c r="Q53" s="24"/>
      <c r="R53" s="25">
        <f>A54</f>
        <v>52816</v>
      </c>
      <c r="S53" s="24"/>
      <c r="T53" s="24"/>
      <c r="U53" s="24"/>
      <c r="V53" s="24"/>
      <c r="W53" s="23"/>
      <c r="X53" s="48">
        <f>SUM(Q42:Q52,0)-SUM(V42:V52,0)</f>
        <v>-210392.48479999974</v>
      </c>
      <c r="Y53" s="1"/>
      <c r="Z53" s="1"/>
      <c r="AA53" s="1"/>
      <c r="AB53" s="1"/>
      <c r="AC53" s="1"/>
      <c r="AD53" s="1"/>
      <c r="AE53" s="1"/>
      <c r="AF53" s="1"/>
      <c r="AG53" s="1"/>
      <c r="AH53" s="1"/>
      <c r="AI53" s="1"/>
      <c r="AJ53" s="1"/>
      <c r="AK53" s="1"/>
      <c r="AL53" s="1"/>
      <c r="AM53" s="1"/>
      <c r="AN53" s="1"/>
      <c r="AO53" s="1"/>
      <c r="AP53" s="1"/>
      <c r="AQ53" s="1"/>
      <c r="AR53" s="1"/>
      <c r="AS53" s="1"/>
      <c r="AT53" s="1"/>
      <c r="AU53" s="1"/>
      <c r="AV53" s="1"/>
      <c r="AW53" s="1"/>
      <c r="AX53" s="1"/>
      <c r="AY53" s="1"/>
      <c r="AZ53" s="1"/>
      <c r="BA53" s="1"/>
      <c r="BB53" s="1"/>
      <c r="BC53" s="1"/>
      <c r="BD53" s="1"/>
      <c r="BE53" s="1"/>
      <c r="BF53" s="1"/>
      <c r="BG53" s="1"/>
      <c r="BH53" s="1"/>
      <c r="BI53" s="1"/>
      <c r="BJ53" s="1"/>
    </row>
    <row r="54" spans="1:62" ht="26.4" x14ac:dyDescent="0.3">
      <c r="A54" s="17">
        <v>52816</v>
      </c>
      <c r="B54" s="16" t="s">
        <v>67</v>
      </c>
      <c r="C54" s="75">
        <v>44855</v>
      </c>
      <c r="D54" s="84">
        <v>361</v>
      </c>
      <c r="E54" s="9">
        <v>601638</v>
      </c>
      <c r="F54" s="9">
        <v>0</v>
      </c>
      <c r="G54" s="9">
        <f t="shared" ref="G54:G55" si="105">E54-F54</f>
        <v>601638</v>
      </c>
      <c r="H54" s="9">
        <f t="shared" ref="H54:H55" si="106">G54*18%</f>
        <v>108294.84</v>
      </c>
      <c r="I54" s="9">
        <f t="shared" ref="I54:I55" si="107">G54+H54</f>
        <v>709932.84</v>
      </c>
      <c r="J54" s="9">
        <f t="shared" ref="J54:J55" si="108">G54*1%</f>
        <v>6016.38</v>
      </c>
      <c r="K54" s="9">
        <f t="shared" ref="K54:K55" si="109">G54*5%</f>
        <v>30081.9</v>
      </c>
      <c r="L54" s="9"/>
      <c r="M54" s="9">
        <f t="shared" ref="M54:M55" si="110">G54*10%</f>
        <v>60163.8</v>
      </c>
      <c r="N54" s="9">
        <f t="shared" ref="N54:N55" si="111">G54*10%</f>
        <v>60163.8</v>
      </c>
      <c r="O54" s="9">
        <v>67170</v>
      </c>
      <c r="P54" s="51">
        <f>H54</f>
        <v>108294.84</v>
      </c>
      <c r="Q54" s="9">
        <f>I54-SUM(J54:P54)</f>
        <v>378042.12</v>
      </c>
      <c r="R54" s="18"/>
      <c r="S54" s="9" t="s">
        <v>51</v>
      </c>
      <c r="T54" s="9">
        <v>350000</v>
      </c>
      <c r="U54" s="9">
        <f>T54*1%</f>
        <v>3500</v>
      </c>
      <c r="V54" s="9">
        <f>T54-U54</f>
        <v>346500</v>
      </c>
      <c r="W54" s="26" t="s">
        <v>52</v>
      </c>
      <c r="X54" s="17"/>
    </row>
    <row r="55" spans="1:62" ht="26.4" x14ac:dyDescent="0.3">
      <c r="A55" s="17">
        <v>52816</v>
      </c>
      <c r="B55" s="16" t="s">
        <v>67</v>
      </c>
      <c r="C55" s="75">
        <v>37579</v>
      </c>
      <c r="D55" s="84">
        <v>406</v>
      </c>
      <c r="E55" s="9">
        <v>798982.9</v>
      </c>
      <c r="F55" s="9">
        <v>0</v>
      </c>
      <c r="G55" s="9">
        <f t="shared" si="105"/>
        <v>798982.9</v>
      </c>
      <c r="H55" s="9">
        <f t="shared" si="106"/>
        <v>143816.92199999999</v>
      </c>
      <c r="I55" s="9">
        <f t="shared" si="107"/>
        <v>942799.82200000004</v>
      </c>
      <c r="J55" s="9">
        <f t="shared" si="108"/>
        <v>7989.8290000000006</v>
      </c>
      <c r="K55" s="9">
        <f t="shared" si="109"/>
        <v>39949.145000000004</v>
      </c>
      <c r="L55" s="9"/>
      <c r="M55" s="9">
        <f t="shared" si="110"/>
        <v>79898.290000000008</v>
      </c>
      <c r="N55" s="9">
        <f t="shared" si="111"/>
        <v>79898.290000000008</v>
      </c>
      <c r="O55" s="9">
        <v>96172</v>
      </c>
      <c r="P55" s="51">
        <v>143816.92199999999</v>
      </c>
      <c r="Q55" s="9">
        <f>I55-SUM(J55:P55)</f>
        <v>495075.34600000002</v>
      </c>
      <c r="R55" s="18"/>
      <c r="S55" s="9" t="s">
        <v>53</v>
      </c>
      <c r="T55" s="9">
        <v>61624</v>
      </c>
      <c r="U55" s="9">
        <v>0</v>
      </c>
      <c r="V55" s="9">
        <f t="shared" ref="V55:V62" si="112">T55-U55</f>
        <v>61624</v>
      </c>
      <c r="W55" s="26" t="s">
        <v>54</v>
      </c>
      <c r="X55" s="17"/>
    </row>
    <row r="56" spans="1:62" x14ac:dyDescent="0.3">
      <c r="A56" s="17">
        <v>52816</v>
      </c>
      <c r="B56" s="16" t="s">
        <v>68</v>
      </c>
      <c r="C56" s="75">
        <v>44951</v>
      </c>
      <c r="D56" s="84" t="s">
        <v>69</v>
      </c>
      <c r="E56" s="9">
        <v>252111.92199999999</v>
      </c>
      <c r="F56" s="9">
        <v>0</v>
      </c>
      <c r="G56" s="9">
        <v>252111.92199999999</v>
      </c>
      <c r="H56" s="9">
        <v>0</v>
      </c>
      <c r="I56" s="9">
        <v>252111.92199999999</v>
      </c>
      <c r="J56" s="9">
        <v>0</v>
      </c>
      <c r="K56" s="9"/>
      <c r="L56" s="9"/>
      <c r="M56" s="9"/>
      <c r="N56" s="9"/>
      <c r="O56" s="9"/>
      <c r="P56" s="9"/>
      <c r="Q56" s="51">
        <v>252111.92199999999</v>
      </c>
      <c r="R56" s="18"/>
      <c r="S56" s="9" t="s">
        <v>55</v>
      </c>
      <c r="T56" s="9">
        <v>535025</v>
      </c>
      <c r="U56" s="9">
        <v>0</v>
      </c>
      <c r="V56" s="9">
        <f t="shared" si="112"/>
        <v>535025</v>
      </c>
      <c r="W56" s="26" t="s">
        <v>56</v>
      </c>
      <c r="X56" s="17"/>
    </row>
    <row r="57" spans="1:62" ht="26.4" x14ac:dyDescent="0.3">
      <c r="A57" s="17">
        <v>52816</v>
      </c>
      <c r="B57" s="16" t="s">
        <v>67</v>
      </c>
      <c r="C57" s="75">
        <v>44956</v>
      </c>
      <c r="D57" s="84">
        <v>496</v>
      </c>
      <c r="E57" s="9">
        <v>305560</v>
      </c>
      <c r="F57" s="9">
        <v>0</v>
      </c>
      <c r="G57" s="9">
        <f>E57-F57</f>
        <v>305560</v>
      </c>
      <c r="H57" s="9">
        <f>G57*18%</f>
        <v>55000.799999999996</v>
      </c>
      <c r="I57" s="9">
        <f>G57+H57</f>
        <v>360560.8</v>
      </c>
      <c r="J57" s="9">
        <f>G57*1%</f>
        <v>3055.6</v>
      </c>
      <c r="K57" s="9">
        <f>G57*5%</f>
        <v>15278</v>
      </c>
      <c r="L57" s="9"/>
      <c r="M57" s="9">
        <f>G57*10%</f>
        <v>30556</v>
      </c>
      <c r="N57" s="9">
        <f>G57*10%</f>
        <v>30556</v>
      </c>
      <c r="O57" s="9">
        <v>38492</v>
      </c>
      <c r="P57" s="51">
        <f>H57</f>
        <v>55000.799999999996</v>
      </c>
      <c r="Q57" s="9">
        <f>I57-SUM(J57:P57)</f>
        <v>187622.39999999999</v>
      </c>
      <c r="R57" s="18"/>
      <c r="S57" s="9" t="s">
        <v>57</v>
      </c>
      <c r="T57" s="9">
        <v>252112</v>
      </c>
      <c r="U57" s="9">
        <v>0</v>
      </c>
      <c r="V57" s="9">
        <f t="shared" si="112"/>
        <v>252112</v>
      </c>
      <c r="W57" s="26" t="s">
        <v>58</v>
      </c>
      <c r="X57" s="17"/>
    </row>
    <row r="58" spans="1:62" x14ac:dyDescent="0.3">
      <c r="A58" s="17">
        <v>52816</v>
      </c>
      <c r="B58" s="16" t="s">
        <v>68</v>
      </c>
      <c r="C58" s="75">
        <v>45036</v>
      </c>
      <c r="D58" s="84">
        <v>496</v>
      </c>
      <c r="E58" s="9">
        <f>P57</f>
        <v>55000.799999999996</v>
      </c>
      <c r="F58" s="9"/>
      <c r="G58" s="9"/>
      <c r="H58" s="9"/>
      <c r="I58" s="9"/>
      <c r="J58" s="9"/>
      <c r="K58" s="9"/>
      <c r="L58" s="9"/>
      <c r="M58" s="9"/>
      <c r="N58" s="9"/>
      <c r="O58" s="9"/>
      <c r="P58" s="9"/>
      <c r="Q58" s="51">
        <v>55001</v>
      </c>
      <c r="R58" s="18"/>
      <c r="S58" s="9" t="s">
        <v>59</v>
      </c>
      <c r="T58" s="9">
        <v>187622</v>
      </c>
      <c r="U58" s="9">
        <v>0</v>
      </c>
      <c r="V58" s="9">
        <f t="shared" si="112"/>
        <v>187622</v>
      </c>
      <c r="W58" s="26" t="s">
        <v>60</v>
      </c>
      <c r="X58" s="17"/>
    </row>
    <row r="59" spans="1:62" x14ac:dyDescent="0.3">
      <c r="A59" s="17">
        <v>52816</v>
      </c>
      <c r="B59" s="16"/>
      <c r="C59" s="75">
        <v>45400</v>
      </c>
      <c r="D59" s="84">
        <v>34</v>
      </c>
      <c r="E59" s="9">
        <v>370703.8</v>
      </c>
      <c r="F59" s="9">
        <v>1.8</v>
      </c>
      <c r="G59" s="9">
        <f>E59-F59</f>
        <v>370702</v>
      </c>
      <c r="H59" s="9">
        <f>G59*18%</f>
        <v>66726.36</v>
      </c>
      <c r="I59" s="9">
        <f>G59+H59</f>
        <v>437428.36</v>
      </c>
      <c r="J59" s="9">
        <f>G59*1%</f>
        <v>3707.02</v>
      </c>
      <c r="K59" s="9">
        <f>G59*5%</f>
        <v>18535.100000000002</v>
      </c>
      <c r="L59" s="9"/>
      <c r="M59" s="9">
        <f>G59*10%</f>
        <v>37070.200000000004</v>
      </c>
      <c r="N59" s="9">
        <f>G59*10%</f>
        <v>37070.200000000004</v>
      </c>
      <c r="O59" s="9">
        <v>203978</v>
      </c>
      <c r="P59" s="51">
        <f>H59</f>
        <v>66726.36</v>
      </c>
      <c r="Q59" s="9">
        <f>I59-SUM(J59:P59)</f>
        <v>70341.479999999981</v>
      </c>
      <c r="R59" s="18"/>
      <c r="S59" s="9" t="s">
        <v>61</v>
      </c>
      <c r="T59" s="9">
        <v>100000</v>
      </c>
      <c r="U59" s="9">
        <f>T59*1%</f>
        <v>1000</v>
      </c>
      <c r="V59" s="9">
        <f t="shared" si="112"/>
        <v>99000</v>
      </c>
      <c r="W59" s="26" t="s">
        <v>62</v>
      </c>
      <c r="X59" s="17"/>
    </row>
    <row r="60" spans="1:62" x14ac:dyDescent="0.3">
      <c r="A60" s="17">
        <v>52816</v>
      </c>
      <c r="B60" s="16" t="s">
        <v>68</v>
      </c>
      <c r="C60" s="75"/>
      <c r="D60" s="84">
        <v>34</v>
      </c>
      <c r="E60" s="9">
        <f>P59</f>
        <v>66726.36</v>
      </c>
      <c r="F60" s="9"/>
      <c r="G60" s="9"/>
      <c r="H60" s="9"/>
      <c r="I60" s="9"/>
      <c r="J60" s="9"/>
      <c r="K60" s="9"/>
      <c r="L60" s="9"/>
      <c r="M60" s="9"/>
      <c r="N60" s="9"/>
      <c r="O60" s="9"/>
      <c r="P60" s="9"/>
      <c r="Q60" s="51">
        <f>E60</f>
        <v>66726.36</v>
      </c>
      <c r="R60" s="18"/>
      <c r="S60" s="9" t="s">
        <v>63</v>
      </c>
      <c r="T60" s="9">
        <v>30000</v>
      </c>
      <c r="U60" s="9">
        <f>T60*1%</f>
        <v>300</v>
      </c>
      <c r="V60" s="9">
        <f t="shared" si="112"/>
        <v>29700</v>
      </c>
      <c r="W60" s="26" t="s">
        <v>64</v>
      </c>
      <c r="X60" s="17"/>
    </row>
    <row r="61" spans="1:62" x14ac:dyDescent="0.3">
      <c r="A61" s="17">
        <v>52816</v>
      </c>
      <c r="B61" s="16"/>
      <c r="C61" s="75"/>
      <c r="D61" s="84"/>
      <c r="E61" s="9"/>
      <c r="F61" s="9"/>
      <c r="G61" s="9"/>
      <c r="H61" s="9"/>
      <c r="I61" s="9"/>
      <c r="J61" s="9"/>
      <c r="K61" s="9"/>
      <c r="L61" s="9"/>
      <c r="M61" s="9"/>
      <c r="N61" s="9"/>
      <c r="O61" s="9"/>
      <c r="P61" s="9"/>
      <c r="Q61" s="9"/>
      <c r="R61" s="18"/>
      <c r="S61" s="9" t="s">
        <v>65</v>
      </c>
      <c r="T61" s="9">
        <v>55001</v>
      </c>
      <c r="U61" s="9"/>
      <c r="V61" s="9">
        <f t="shared" si="112"/>
        <v>55001</v>
      </c>
      <c r="W61" s="26" t="s">
        <v>66</v>
      </c>
      <c r="X61" s="17"/>
    </row>
    <row r="62" spans="1:62" x14ac:dyDescent="0.3">
      <c r="A62" s="17">
        <v>52816</v>
      </c>
      <c r="B62" s="16"/>
      <c r="C62" s="75"/>
      <c r="D62" s="84"/>
      <c r="E62" s="9"/>
      <c r="F62" s="9"/>
      <c r="G62" s="9"/>
      <c r="H62" s="9"/>
      <c r="I62" s="9"/>
      <c r="J62" s="9"/>
      <c r="K62" s="9"/>
      <c r="L62" s="9"/>
      <c r="M62" s="9"/>
      <c r="N62" s="9"/>
      <c r="O62" s="9"/>
      <c r="P62" s="9"/>
      <c r="Q62" s="9"/>
      <c r="R62" s="18"/>
      <c r="S62" s="9" t="s">
        <v>94</v>
      </c>
      <c r="T62" s="9">
        <v>150000</v>
      </c>
      <c r="U62" s="9">
        <f>T62*1%</f>
        <v>1500</v>
      </c>
      <c r="V62" s="9">
        <f t="shared" si="112"/>
        <v>148500</v>
      </c>
      <c r="W62" s="26" t="s">
        <v>93</v>
      </c>
      <c r="X62" s="17"/>
    </row>
    <row r="63" spans="1:62" x14ac:dyDescent="0.3">
      <c r="A63" s="17">
        <v>52816</v>
      </c>
      <c r="B63" s="16"/>
      <c r="C63" s="75"/>
      <c r="D63" s="84"/>
      <c r="E63" s="9"/>
      <c r="F63" s="9"/>
      <c r="G63" s="9"/>
      <c r="H63" s="9"/>
      <c r="I63" s="9"/>
      <c r="J63" s="9"/>
      <c r="K63" s="9"/>
      <c r="L63" s="9"/>
      <c r="M63" s="9"/>
      <c r="N63" s="9"/>
      <c r="O63" s="9"/>
      <c r="P63" s="9"/>
      <c r="Q63" s="9"/>
      <c r="R63" s="18"/>
      <c r="S63" s="9"/>
      <c r="T63" s="9"/>
      <c r="U63" s="9"/>
      <c r="V63" s="9">
        <v>148500</v>
      </c>
      <c r="W63" s="26" t="s">
        <v>106</v>
      </c>
      <c r="X63" s="17"/>
    </row>
    <row r="64" spans="1:62" x14ac:dyDescent="0.3">
      <c r="A64" s="17">
        <v>52816</v>
      </c>
      <c r="B64" s="16"/>
      <c r="C64" s="75"/>
      <c r="D64" s="84"/>
      <c r="E64" s="9"/>
      <c r="F64" s="9"/>
      <c r="G64" s="9"/>
      <c r="H64" s="9"/>
      <c r="I64" s="9"/>
      <c r="J64" s="9"/>
      <c r="K64" s="9"/>
      <c r="L64" s="9"/>
      <c r="M64" s="9"/>
      <c r="N64" s="9"/>
      <c r="O64" s="9"/>
      <c r="P64" s="9"/>
      <c r="Q64" s="9"/>
      <c r="R64" s="18"/>
      <c r="S64" s="9" t="s">
        <v>112</v>
      </c>
      <c r="T64" s="9">
        <v>100000</v>
      </c>
      <c r="U64" s="9">
        <f>T64*1%</f>
        <v>1000</v>
      </c>
      <c r="V64" s="9">
        <v>99000</v>
      </c>
      <c r="W64" s="26" t="s">
        <v>111</v>
      </c>
      <c r="X64" s="17"/>
    </row>
    <row r="65" spans="1:62" s="14" customFormat="1" x14ac:dyDescent="0.3">
      <c r="A65" s="23"/>
      <c r="B65" s="29"/>
      <c r="C65" s="78"/>
      <c r="D65" s="85"/>
      <c r="E65" s="24"/>
      <c r="F65" s="24"/>
      <c r="G65" s="24"/>
      <c r="H65" s="24"/>
      <c r="I65" s="24"/>
      <c r="J65" s="24"/>
      <c r="K65" s="24"/>
      <c r="L65" s="24"/>
      <c r="M65" s="24"/>
      <c r="N65" s="24"/>
      <c r="O65" s="24"/>
      <c r="P65" s="24"/>
      <c r="Q65" s="24"/>
      <c r="R65" s="25"/>
      <c r="S65" s="24"/>
      <c r="T65" s="24"/>
      <c r="U65" s="24"/>
      <c r="V65" s="24"/>
      <c r="W65" s="23"/>
      <c r="X65" s="23">
        <f>SUM(Q53:Q65,0)-SUM(V53:V65,0)</f>
        <v>-457663.37199999997</v>
      </c>
      <c r="Y65" s="1"/>
      <c r="Z65" s="1"/>
      <c r="AA65" s="1"/>
      <c r="AB65" s="1"/>
      <c r="AC65" s="1"/>
      <c r="AD65" s="1"/>
      <c r="AE65" s="1"/>
      <c r="AF65" s="1"/>
      <c r="AG65" s="1"/>
      <c r="AH65" s="1"/>
      <c r="AI65" s="1"/>
      <c r="AJ65" s="1"/>
      <c r="AK65" s="1"/>
      <c r="AL65" s="1"/>
      <c r="AM65" s="1"/>
      <c r="AN65" s="1"/>
      <c r="AO65" s="1"/>
      <c r="AP65" s="1"/>
      <c r="AQ65" s="1"/>
      <c r="AR65" s="1"/>
      <c r="AS65" s="1"/>
      <c r="AT65" s="1"/>
      <c r="AU65" s="1"/>
      <c r="AV65" s="1"/>
      <c r="AW65" s="1"/>
      <c r="AX65" s="1"/>
      <c r="AY65" s="1"/>
      <c r="AZ65" s="1"/>
      <c r="BA65" s="1"/>
      <c r="BB65" s="1"/>
      <c r="BC65" s="1"/>
      <c r="BD65" s="1"/>
      <c r="BE65" s="1"/>
      <c r="BF65" s="1"/>
      <c r="BG65" s="1"/>
      <c r="BH65" s="1"/>
      <c r="BI65" s="1"/>
      <c r="BJ65" s="1"/>
    </row>
    <row r="66" spans="1:62" ht="15" thickBot="1" x14ac:dyDescent="0.35">
      <c r="A66" s="35"/>
      <c r="B66" s="36"/>
      <c r="C66" s="79"/>
      <c r="D66" s="87"/>
      <c r="E66" s="10"/>
      <c r="F66" s="10"/>
      <c r="G66" s="10"/>
      <c r="H66" s="10"/>
      <c r="I66" s="10"/>
      <c r="J66" s="10"/>
      <c r="K66" s="37"/>
      <c r="L66" s="37"/>
      <c r="M66" s="37"/>
      <c r="N66" s="37"/>
      <c r="O66" s="37"/>
      <c r="P66" s="37"/>
      <c r="Q66" s="10"/>
      <c r="R66" s="38"/>
      <c r="S66" s="10"/>
      <c r="T66" s="10"/>
      <c r="U66" s="10"/>
      <c r="V66" s="10"/>
      <c r="W66" s="10"/>
      <c r="X66" s="35"/>
    </row>
    <row r="67" spans="1:62" x14ac:dyDescent="0.3">
      <c r="A67" s="21"/>
      <c r="B67" s="39"/>
      <c r="C67" s="80"/>
      <c r="D67" s="40"/>
      <c r="E67" s="39"/>
      <c r="F67" s="39"/>
      <c r="G67" s="39"/>
      <c r="H67" s="39"/>
      <c r="I67" s="39"/>
      <c r="J67" s="39"/>
      <c r="K67" s="41">
        <f t="shared" ref="K67:P67" si="113">SUM(K8:K66)</f>
        <v>336524.29250000004</v>
      </c>
      <c r="L67" s="41">
        <f t="shared" si="113"/>
        <v>0</v>
      </c>
      <c r="M67" s="41">
        <f t="shared" si="113"/>
        <v>663665.33499999996</v>
      </c>
      <c r="N67" s="41">
        <f t="shared" si="113"/>
        <v>663665.33499999996</v>
      </c>
      <c r="O67" s="41">
        <f t="shared" si="113"/>
        <v>909441</v>
      </c>
      <c r="P67" s="41">
        <f t="shared" si="113"/>
        <v>1211487.453</v>
      </c>
      <c r="Q67" s="41">
        <f>SUM(Q8:Q66)</f>
        <v>5301373.3032000018</v>
      </c>
      <c r="R67" s="39"/>
      <c r="S67" s="39"/>
      <c r="T67" s="39"/>
      <c r="U67" s="39"/>
      <c r="V67" s="41">
        <f>SUM(V8:V66)</f>
        <v>6129398</v>
      </c>
      <c r="W67" s="39"/>
      <c r="X67" s="53">
        <f>SUM(X7:X66)</f>
        <v>-828024.6967999998</v>
      </c>
    </row>
    <row r="68" spans="1:62" x14ac:dyDescent="0.3">
      <c r="A68" s="17"/>
      <c r="B68" s="9"/>
      <c r="C68" s="77"/>
      <c r="D68" s="20"/>
      <c r="E68" s="9"/>
      <c r="F68" s="9"/>
      <c r="G68" s="9"/>
      <c r="H68" s="9"/>
      <c r="I68" s="9"/>
      <c r="J68" s="9"/>
      <c r="K68" s="9"/>
      <c r="L68" s="9"/>
      <c r="M68" s="9"/>
      <c r="N68" s="9"/>
      <c r="O68" s="9"/>
      <c r="P68" s="9"/>
      <c r="Q68" s="9"/>
      <c r="R68" s="9"/>
      <c r="S68" s="9"/>
      <c r="T68" s="9"/>
      <c r="U68" s="9"/>
      <c r="V68" s="9"/>
      <c r="W68" s="9"/>
      <c r="X68" s="17"/>
    </row>
    <row r="69" spans="1:62" ht="15" thickBot="1" x14ac:dyDescent="0.35">
      <c r="A69" s="32"/>
      <c r="B69" s="11"/>
      <c r="C69" s="73"/>
      <c r="D69" s="33"/>
      <c r="E69" s="11"/>
      <c r="F69" s="11"/>
      <c r="G69" s="11"/>
      <c r="H69" s="11"/>
      <c r="I69" s="11"/>
      <c r="J69" s="34"/>
      <c r="K69" s="34"/>
      <c r="L69" s="34"/>
      <c r="M69" s="34"/>
      <c r="N69" s="34"/>
      <c r="O69" s="34"/>
      <c r="P69" s="11"/>
      <c r="Q69" s="11"/>
      <c r="R69" s="11"/>
      <c r="S69" s="11"/>
      <c r="T69" s="11"/>
      <c r="U69" s="11"/>
      <c r="V69" s="34">
        <f>Q67-V67</f>
        <v>-828024.69679999817</v>
      </c>
      <c r="W69" s="11"/>
      <c r="X69" s="32"/>
    </row>
    <row r="73" spans="1:62" ht="18" x14ac:dyDescent="0.3">
      <c r="I73" s="54" t="s">
        <v>101</v>
      </c>
      <c r="J73" s="55"/>
      <c r="K73" s="55"/>
      <c r="L73" s="56"/>
    </row>
    <row r="74" spans="1:62" ht="18" x14ac:dyDescent="0.3">
      <c r="I74" s="59">
        <v>45629</v>
      </c>
      <c r="J74" s="55"/>
      <c r="K74" s="55"/>
      <c r="L74" s="56"/>
    </row>
    <row r="75" spans="1:62" ht="18" x14ac:dyDescent="0.3">
      <c r="I75" s="54" t="s">
        <v>95</v>
      </c>
      <c r="J75" s="56"/>
      <c r="K75" s="57">
        <f>K67+L67+M67+N67</f>
        <v>1663854.9624999999</v>
      </c>
      <c r="L75" s="58"/>
    </row>
    <row r="76" spans="1:62" ht="18" x14ac:dyDescent="0.3">
      <c r="I76" s="54" t="s">
        <v>96</v>
      </c>
      <c r="J76" s="56"/>
      <c r="K76" s="57">
        <f>V69</f>
        <v>-828024.69679999817</v>
      </c>
      <c r="L76" s="58"/>
    </row>
    <row r="77" spans="1:62" ht="18" x14ac:dyDescent="0.3">
      <c r="I77" s="54" t="s">
        <v>102</v>
      </c>
      <c r="J77" s="56"/>
      <c r="K77" s="57">
        <f>O67</f>
        <v>909441</v>
      </c>
      <c r="L77" s="58"/>
    </row>
    <row r="78" spans="1:62" ht="18" x14ac:dyDescent="0.3">
      <c r="I78" s="54" t="s">
        <v>103</v>
      </c>
      <c r="J78" s="56"/>
      <c r="K78" s="57">
        <v>0</v>
      </c>
      <c r="L78" s="58"/>
      <c r="M78" s="1" t="s">
        <v>97</v>
      </c>
    </row>
  </sheetData>
  <mergeCells count="10">
    <mergeCell ref="I73:L73"/>
    <mergeCell ref="I78:J78"/>
    <mergeCell ref="K78:L78"/>
    <mergeCell ref="I77:J77"/>
    <mergeCell ref="K77:L77"/>
    <mergeCell ref="I74:L74"/>
    <mergeCell ref="I75:J75"/>
    <mergeCell ref="K75:L75"/>
    <mergeCell ref="I76:J76"/>
    <mergeCell ref="K76:L76"/>
  </mergeCells>
  <phoneticPr fontId="10" type="noConversion"/>
  <pageMargins left="0.7" right="0.7" top="0.75" bottom="0.75" header="0.3" footer="0.3"/>
  <pageSetup orientation="portrait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Worksheets</vt:lpstr>
      </vt:variant>
      <vt:variant>
        <vt:i4>1</vt:i4>
      </vt:variant>
    </vt:vector>
  </HeadingPairs>
  <TitlesOfParts>
    <vt:vector size="1" baseType="lpstr">
      <vt:lpstr>Sheet1</vt:lpstr>
    </vt:vector>
  </TitlesOfParts>
  <Company>LG</Company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LG GRAM 17</dc:creator>
  <cp:lastModifiedBy>Laxmi Civil</cp:lastModifiedBy>
  <cp:lastPrinted>2022-06-28T06:22:04Z</cp:lastPrinted>
  <dcterms:created xsi:type="dcterms:W3CDTF">2022-06-10T14:11:52Z</dcterms:created>
  <dcterms:modified xsi:type="dcterms:W3CDTF">2025-05-28T12:14:10Z</dcterms:modified>
</cp:coreProperties>
</file>