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Error_files\Error_files\"/>
    </mc:Choice>
  </mc:AlternateContent>
  <xr:revisionPtr revIDLastSave="0" documentId="13_ncr:1_{F81DBD05-B8B9-4B71-80B4-F0B6009B2736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2" r:id="rId1"/>
  </sheets>
  <definedNames>
    <definedName name="_xlnm._FilterDatabase" localSheetId="0" hidden="1">SHEET1!$T$1:$T$181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8" i="2" l="1"/>
  <c r="H168" i="2" s="1"/>
  <c r="Q167" i="2"/>
  <c r="G165" i="2"/>
  <c r="H165" i="2" s="1"/>
  <c r="Q164" i="2"/>
  <c r="J168" i="2" l="1"/>
  <c r="N168" i="2"/>
  <c r="I168" i="2"/>
  <c r="K168" i="2"/>
  <c r="J165" i="2"/>
  <c r="N165" i="2"/>
  <c r="I165" i="2"/>
  <c r="K165" i="2"/>
  <c r="G156" i="2"/>
  <c r="Q150" i="2"/>
  <c r="G162" i="2"/>
  <c r="J162" i="2" s="1"/>
  <c r="Q161" i="2"/>
  <c r="G154" i="2"/>
  <c r="Q153" i="2"/>
  <c r="Q158" i="2"/>
  <c r="G159" i="2"/>
  <c r="G151" i="2"/>
  <c r="J151" i="2" s="1"/>
  <c r="G143" i="2"/>
  <c r="J143" i="2" s="1"/>
  <c r="G138" i="2"/>
  <c r="F147" i="2"/>
  <c r="G147" i="2" s="1"/>
  <c r="E166" i="2" l="1"/>
  <c r="P166" i="2" s="1"/>
  <c r="K156" i="2"/>
  <c r="J156" i="2"/>
  <c r="E169" i="2"/>
  <c r="P169" i="2" s="1"/>
  <c r="P168" i="2"/>
  <c r="P165" i="2"/>
  <c r="H156" i="2"/>
  <c r="N156" i="2" s="1"/>
  <c r="K162" i="2"/>
  <c r="H162" i="2"/>
  <c r="N162" i="2" s="1"/>
  <c r="E163" i="2" s="1"/>
  <c r="P163" i="2" s="1"/>
  <c r="J154" i="2"/>
  <c r="K154" i="2"/>
  <c r="H154" i="2"/>
  <c r="K159" i="2"/>
  <c r="J159" i="2"/>
  <c r="H159" i="2"/>
  <c r="N159" i="2" s="1"/>
  <c r="E160" i="2" s="1"/>
  <c r="P160" i="2" s="1"/>
  <c r="K151" i="2"/>
  <c r="H151" i="2"/>
  <c r="N151" i="2" s="1"/>
  <c r="E152" i="2" s="1"/>
  <c r="P152" i="2" s="1"/>
  <c r="K143" i="2"/>
  <c r="H143" i="2"/>
  <c r="N143" i="2" s="1"/>
  <c r="E144" i="2" s="1"/>
  <c r="P144" i="2" s="1"/>
  <c r="K138" i="2"/>
  <c r="H138" i="2"/>
  <c r="N138" i="2" s="1"/>
  <c r="E139" i="2" s="1"/>
  <c r="P139" i="2" s="1"/>
  <c r="J138" i="2"/>
  <c r="K147" i="2"/>
  <c r="M147" i="2"/>
  <c r="L147" i="2"/>
  <c r="H147" i="2"/>
  <c r="N147" i="2" s="1"/>
  <c r="E148" i="2" s="1"/>
  <c r="P148" i="2" s="1"/>
  <c r="J147" i="2"/>
  <c r="Q142" i="2"/>
  <c r="Q137" i="2"/>
  <c r="I156" i="2" l="1"/>
  <c r="P156" i="2" s="1"/>
  <c r="T165" i="2"/>
  <c r="T168" i="2"/>
  <c r="I162" i="2"/>
  <c r="P162" i="2" s="1"/>
  <c r="T162" i="2" s="1"/>
  <c r="I154" i="2"/>
  <c r="N154" i="2"/>
  <c r="E155" i="2" s="1"/>
  <c r="P155" i="2" s="1"/>
  <c r="I159" i="2"/>
  <c r="I151" i="2"/>
  <c r="P151" i="2" s="1"/>
  <c r="T151" i="2" s="1"/>
  <c r="I143" i="2"/>
  <c r="P143" i="2" s="1"/>
  <c r="T143" i="2" s="1"/>
  <c r="I138" i="2"/>
  <c r="P138" i="2" s="1"/>
  <c r="T138" i="2" s="1"/>
  <c r="I147" i="2"/>
  <c r="P147" i="2" s="1"/>
  <c r="T147" i="2" s="1"/>
  <c r="Q133" i="2"/>
  <c r="P159" i="2" l="1"/>
  <c r="T159" i="2" s="1"/>
  <c r="P154" i="2"/>
  <c r="T154" i="2" s="1"/>
  <c r="G134" i="2" l="1"/>
  <c r="J134" i="2" s="1"/>
  <c r="H134" i="2" l="1"/>
  <c r="N134" i="2" s="1"/>
  <c r="E135" i="2" s="1"/>
  <c r="P135" i="2" s="1"/>
  <c r="K134" i="2"/>
  <c r="P126" i="2"/>
  <c r="I134" i="2" l="1"/>
  <c r="P134" i="2" s="1"/>
  <c r="T134" i="2" s="1"/>
  <c r="G130" i="2"/>
  <c r="K130" i="2" s="1"/>
  <c r="G129" i="2"/>
  <c r="K129" i="2" s="1"/>
  <c r="Q128" i="2"/>
  <c r="G125" i="2"/>
  <c r="K125" i="2" s="1"/>
  <c r="Q124" i="2"/>
  <c r="G122" i="2"/>
  <c r="K122" i="2" s="1"/>
  <c r="G121" i="2"/>
  <c r="K121" i="2" s="1"/>
  <c r="Q120" i="2"/>
  <c r="G117" i="2"/>
  <c r="K117" i="2" s="1"/>
  <c r="Q116" i="2"/>
  <c r="G113" i="2"/>
  <c r="K113" i="2" s="1"/>
  <c r="G112" i="2"/>
  <c r="K112" i="2" s="1"/>
  <c r="Q111" i="2"/>
  <c r="G107" i="2"/>
  <c r="K107" i="2" s="1"/>
  <c r="Q106" i="2"/>
  <c r="G103" i="2"/>
  <c r="K103" i="2" s="1"/>
  <c r="Q102" i="2"/>
  <c r="G99" i="2"/>
  <c r="Q98" i="2"/>
  <c r="P95" i="2"/>
  <c r="G94" i="2"/>
  <c r="K94" i="2" s="1"/>
  <c r="Q93" i="2"/>
  <c r="G90" i="2"/>
  <c r="K90" i="2" s="1"/>
  <c r="Q89" i="2"/>
  <c r="G84" i="2"/>
  <c r="K84" i="2" s="1"/>
  <c r="G83" i="2"/>
  <c r="K83" i="2" s="1"/>
  <c r="Q82" i="2"/>
  <c r="G79" i="2"/>
  <c r="G77" i="2"/>
  <c r="K77" i="2" s="1"/>
  <c r="Q76" i="2"/>
  <c r="G73" i="2"/>
  <c r="H73" i="2" s="1"/>
  <c r="N73" i="2" s="1"/>
  <c r="E74" i="2" s="1"/>
  <c r="P74" i="2" s="1"/>
  <c r="Q72" i="2"/>
  <c r="G70" i="2"/>
  <c r="K70" i="2" s="1"/>
  <c r="Q69" i="2"/>
  <c r="P68" i="2"/>
  <c r="G67" i="2"/>
  <c r="K67" i="2" s="1"/>
  <c r="Q66" i="2"/>
  <c r="P65" i="2"/>
  <c r="G64" i="2"/>
  <c r="K64" i="2" s="1"/>
  <c r="Q63" i="2"/>
  <c r="P61" i="2"/>
  <c r="G60" i="2"/>
  <c r="K60" i="2" s="1"/>
  <c r="G59" i="2"/>
  <c r="K59" i="2" s="1"/>
  <c r="Q58" i="2"/>
  <c r="P55" i="2"/>
  <c r="G54" i="2"/>
  <c r="K54" i="2" s="1"/>
  <c r="Q53" i="2"/>
  <c r="P51" i="2"/>
  <c r="G50" i="2"/>
  <c r="K50" i="2" s="1"/>
  <c r="Q49" i="2"/>
  <c r="P48" i="2"/>
  <c r="P47" i="2"/>
  <c r="G46" i="2"/>
  <c r="J46" i="2" s="1"/>
  <c r="Q45" i="2"/>
  <c r="G43" i="2"/>
  <c r="K43" i="2" s="1"/>
  <c r="Q42" i="2"/>
  <c r="G40" i="2"/>
  <c r="H40" i="2" s="1"/>
  <c r="N40" i="2" s="1"/>
  <c r="E41" i="2" s="1"/>
  <c r="P41" i="2" s="1"/>
  <c r="Q39" i="2"/>
  <c r="G36" i="2"/>
  <c r="H36" i="2" s="1"/>
  <c r="N36" i="2" s="1"/>
  <c r="G35" i="2"/>
  <c r="K35" i="2" s="1"/>
  <c r="Q34" i="2"/>
  <c r="P31" i="2"/>
  <c r="G30" i="2"/>
  <c r="J30" i="2" s="1"/>
  <c r="Q29" i="2"/>
  <c r="P28" i="2"/>
  <c r="G27" i="2"/>
  <c r="H27" i="2" s="1"/>
  <c r="N27" i="2" s="1"/>
  <c r="Q26" i="2"/>
  <c r="G23" i="2"/>
  <c r="J23" i="2" s="1"/>
  <c r="Q22" i="2"/>
  <c r="G20" i="2"/>
  <c r="H20" i="2" s="1"/>
  <c r="N20" i="2" s="1"/>
  <c r="E21" i="2" s="1"/>
  <c r="P21" i="2" s="1"/>
  <c r="E18" i="2"/>
  <c r="G18" i="2" s="1"/>
  <c r="Q17" i="2"/>
  <c r="P15" i="2"/>
  <c r="G14" i="2"/>
  <c r="K14" i="2" s="1"/>
  <c r="Q13" i="2"/>
  <c r="P11" i="2"/>
  <c r="P10" i="2"/>
  <c r="G9" i="2"/>
  <c r="J9" i="2" s="1"/>
  <c r="G8" i="2"/>
  <c r="J8" i="2" s="1"/>
  <c r="Q7" i="2"/>
  <c r="J84" i="2" l="1"/>
  <c r="J60" i="2"/>
  <c r="H67" i="2"/>
  <c r="N67" i="2" s="1"/>
  <c r="J70" i="2"/>
  <c r="J35" i="2"/>
  <c r="J50" i="2"/>
  <c r="H54" i="2"/>
  <c r="N54" i="2" s="1"/>
  <c r="H59" i="2"/>
  <c r="N59" i="2" s="1"/>
  <c r="H103" i="2"/>
  <c r="N103" i="2" s="1"/>
  <c r="E104" i="2" s="1"/>
  <c r="P104" i="2" s="1"/>
  <c r="J130" i="2"/>
  <c r="J59" i="2"/>
  <c r="H77" i="2"/>
  <c r="N77" i="2" s="1"/>
  <c r="E78" i="2" s="1"/>
  <c r="P78" i="2" s="1"/>
  <c r="H83" i="2"/>
  <c r="N83" i="2" s="1"/>
  <c r="E85" i="2" s="1"/>
  <c r="P85" i="2" s="1"/>
  <c r="H94" i="2"/>
  <c r="N94" i="2" s="1"/>
  <c r="K73" i="2"/>
  <c r="H90" i="2"/>
  <c r="N90" i="2" s="1"/>
  <c r="E91" i="2" s="1"/>
  <c r="P91" i="2" s="1"/>
  <c r="J94" i="2"/>
  <c r="H14" i="2"/>
  <c r="N14" i="2" s="1"/>
  <c r="H23" i="2"/>
  <c r="N23" i="2" s="1"/>
  <c r="J27" i="2"/>
  <c r="H30" i="2"/>
  <c r="I30" i="2" s="1"/>
  <c r="I40" i="2"/>
  <c r="H113" i="2"/>
  <c r="N113" i="2" s="1"/>
  <c r="E115" i="2" s="1"/>
  <c r="P115" i="2" s="1"/>
  <c r="H117" i="2"/>
  <c r="N117" i="2" s="1"/>
  <c r="H122" i="2"/>
  <c r="N122" i="2" s="1"/>
  <c r="H8" i="2"/>
  <c r="N8" i="2" s="1"/>
  <c r="J20" i="2"/>
  <c r="K23" i="2"/>
  <c r="K30" i="2"/>
  <c r="H35" i="2"/>
  <c r="N35" i="2" s="1"/>
  <c r="E37" i="2" s="1"/>
  <c r="P37" i="2" s="1"/>
  <c r="J40" i="2"/>
  <c r="H50" i="2"/>
  <c r="N50" i="2" s="1"/>
  <c r="H121" i="2"/>
  <c r="N121" i="2" s="1"/>
  <c r="H125" i="2"/>
  <c r="N125" i="2" s="1"/>
  <c r="H130" i="2"/>
  <c r="N130" i="2" s="1"/>
  <c r="E132" i="2" s="1"/>
  <c r="P132" i="2" s="1"/>
  <c r="K8" i="2"/>
  <c r="J14" i="2"/>
  <c r="K40" i="2"/>
  <c r="J43" i="2"/>
  <c r="H84" i="2"/>
  <c r="H107" i="2"/>
  <c r="H112" i="2"/>
  <c r="N112" i="2" s="1"/>
  <c r="E114" i="2" s="1"/>
  <c r="P114" i="2" s="1"/>
  <c r="J117" i="2"/>
  <c r="J122" i="2"/>
  <c r="H129" i="2"/>
  <c r="L18" i="2"/>
  <c r="H18" i="2"/>
  <c r="N18" i="2" s="1"/>
  <c r="O36" i="2"/>
  <c r="J79" i="2"/>
  <c r="H9" i="2"/>
  <c r="N9" i="2" s="1"/>
  <c r="K20" i="2"/>
  <c r="K27" i="2"/>
  <c r="L30" i="2"/>
  <c r="I36" i="2"/>
  <c r="K46" i="2"/>
  <c r="J73" i="2"/>
  <c r="I73" i="2"/>
  <c r="H79" i="2"/>
  <c r="N79" i="2" s="1"/>
  <c r="E80" i="2" s="1"/>
  <c r="P80" i="2" s="1"/>
  <c r="J18" i="2"/>
  <c r="J36" i="2"/>
  <c r="H64" i="2"/>
  <c r="N64" i="2" s="1"/>
  <c r="K79" i="2"/>
  <c r="J99" i="2"/>
  <c r="H99" i="2"/>
  <c r="N99" i="2" s="1"/>
  <c r="E100" i="2" s="1"/>
  <c r="P100" i="2" s="1"/>
  <c r="K99" i="2"/>
  <c r="I9" i="2"/>
  <c r="K9" i="2"/>
  <c r="K18" i="2"/>
  <c r="I20" i="2"/>
  <c r="I27" i="2"/>
  <c r="K36" i="2"/>
  <c r="H43" i="2"/>
  <c r="N43" i="2" s="1"/>
  <c r="E44" i="2" s="1"/>
  <c r="P44" i="2" s="1"/>
  <c r="H46" i="2"/>
  <c r="J54" i="2"/>
  <c r="H60" i="2"/>
  <c r="N60" i="2" s="1"/>
  <c r="E62" i="2" s="1"/>
  <c r="P62" i="2" s="1"/>
  <c r="J64" i="2"/>
  <c r="H70" i="2"/>
  <c r="N70" i="2" s="1"/>
  <c r="E71" i="2" s="1"/>
  <c r="P71" i="2" s="1"/>
  <c r="J67" i="2"/>
  <c r="J77" i="2"/>
  <c r="J83" i="2"/>
  <c r="J90" i="2"/>
  <c r="J107" i="2"/>
  <c r="J113" i="2"/>
  <c r="J121" i="2"/>
  <c r="J125" i="2"/>
  <c r="J129" i="2"/>
  <c r="J103" i="2"/>
  <c r="J112" i="2"/>
  <c r="I117" i="2" l="1"/>
  <c r="P117" i="2" s="1"/>
  <c r="T117" i="2" s="1"/>
  <c r="I14" i="2"/>
  <c r="P14" i="2" s="1"/>
  <c r="T14" i="2" s="1"/>
  <c r="I50" i="2"/>
  <c r="P50" i="2" s="1"/>
  <c r="T50" i="2" s="1"/>
  <c r="I94" i="2"/>
  <c r="P94" i="2" s="1"/>
  <c r="T94" i="2" s="1"/>
  <c r="N30" i="2"/>
  <c r="I67" i="2"/>
  <c r="P67" i="2" s="1"/>
  <c r="T67" i="2" s="1"/>
  <c r="I112" i="2"/>
  <c r="P112" i="2" s="1"/>
  <c r="I90" i="2"/>
  <c r="P90" i="2" s="1"/>
  <c r="T90" i="2" s="1"/>
  <c r="P27" i="2"/>
  <c r="T27" i="2" s="1"/>
  <c r="P20" i="2"/>
  <c r="I18" i="2"/>
  <c r="P18" i="2" s="1"/>
  <c r="I103" i="2"/>
  <c r="P103" i="2" s="1"/>
  <c r="T103" i="2" s="1"/>
  <c r="I59" i="2"/>
  <c r="P59" i="2" s="1"/>
  <c r="I54" i="2"/>
  <c r="P54" i="2" s="1"/>
  <c r="T54" i="2" s="1"/>
  <c r="I77" i="2"/>
  <c r="P77" i="2" s="1"/>
  <c r="E123" i="2"/>
  <c r="P123" i="2" s="1"/>
  <c r="P73" i="2"/>
  <c r="T73" i="2" s="1"/>
  <c r="I121" i="2"/>
  <c r="P121" i="2" s="1"/>
  <c r="I122" i="2"/>
  <c r="P122" i="2" s="1"/>
  <c r="I83" i="2"/>
  <c r="P83" i="2" s="1"/>
  <c r="I23" i="2"/>
  <c r="P23" i="2" s="1"/>
  <c r="T23" i="2" s="1"/>
  <c r="I8" i="2"/>
  <c r="P8" i="2" s="1"/>
  <c r="I99" i="2"/>
  <c r="P99" i="2" s="1"/>
  <c r="T99" i="2" s="1"/>
  <c r="P30" i="2"/>
  <c r="T30" i="2" s="1"/>
  <c r="I125" i="2"/>
  <c r="P125" i="2" s="1"/>
  <c r="T125" i="2" s="1"/>
  <c r="I43" i="2"/>
  <c r="P43" i="2" s="1"/>
  <c r="T43" i="2" s="1"/>
  <c r="N107" i="2"/>
  <c r="I107" i="2"/>
  <c r="I130" i="2"/>
  <c r="P130" i="2" s="1"/>
  <c r="N84" i="2"/>
  <c r="E86" i="2" s="1"/>
  <c r="P86" i="2" s="1"/>
  <c r="I84" i="2"/>
  <c r="I35" i="2"/>
  <c r="P35" i="2" s="1"/>
  <c r="I113" i="2"/>
  <c r="P113" i="2" s="1"/>
  <c r="P36" i="2"/>
  <c r="N129" i="2"/>
  <c r="E131" i="2" s="1"/>
  <c r="P131" i="2" s="1"/>
  <c r="I129" i="2"/>
  <c r="P40" i="2"/>
  <c r="T40" i="2" s="1"/>
  <c r="I79" i="2"/>
  <c r="P79" i="2" s="1"/>
  <c r="N46" i="2"/>
  <c r="I46" i="2"/>
  <c r="P9" i="2"/>
  <c r="I60" i="2"/>
  <c r="P60" i="2" s="1"/>
  <c r="I70" i="2"/>
  <c r="P70" i="2" s="1"/>
  <c r="T70" i="2" s="1"/>
  <c r="I64" i="2"/>
  <c r="P64" i="2" s="1"/>
  <c r="T64" i="2" s="1"/>
  <c r="T121" i="2" l="1"/>
  <c r="T59" i="2"/>
  <c r="T18" i="2"/>
  <c r="T112" i="2"/>
  <c r="P107" i="2"/>
  <c r="T107" i="2" s="1"/>
  <c r="T8" i="2"/>
  <c r="T35" i="2"/>
  <c r="T77" i="2"/>
  <c r="P129" i="2"/>
  <c r="T129" i="2" s="1"/>
  <c r="P46" i="2"/>
  <c r="T46" i="2" s="1"/>
  <c r="P84" i="2"/>
  <c r="T83" i="2" s="1"/>
</calcChain>
</file>

<file path=xl/sharedStrings.xml><?xml version="1.0" encoding="utf-8"?>
<sst xmlns="http://schemas.openxmlformats.org/spreadsheetml/2006/main" count="227" uniqueCount="172">
  <si>
    <t>Amount</t>
  </si>
  <si>
    <t>UTR</t>
  </si>
  <si>
    <t>Hold Amount For Quantity excess against DPR</t>
  </si>
  <si>
    <t>Rajpal contractor</t>
  </si>
  <si>
    <t>Barnabi village Pump house work</t>
  </si>
  <si>
    <t>GST Release Note</t>
  </si>
  <si>
    <t>Khevari village PH woprk</t>
  </si>
  <si>
    <t>4 &amp; 5</t>
  </si>
  <si>
    <t>Painting &amp; Fininshing/ On Commissioning</t>
  </si>
  <si>
    <t>Advance Village Wise</t>
  </si>
  <si>
    <t>35 &amp; 1</t>
  </si>
  <si>
    <t>Total_Amount</t>
  </si>
  <si>
    <t>Final_Amount</t>
  </si>
  <si>
    <t>GST_SD_Amount</t>
  </si>
  <si>
    <t>Hydro_Testing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</si>
  <si>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</si>
  <si>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</si>
  <si>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</si>
  <si>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</si>
  <si>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</si>
  <si>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</si>
  <si>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</si>
  <si>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</si>
  <si>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</si>
  <si>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</si>
  <si>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</si>
  <si>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</si>
  <si>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</si>
  <si>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</si>
  <si>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</si>
  <si>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</si>
  <si>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BARNABI village PH Construction Work</t>
  </si>
  <si>
    <t>Jalalpur village B wall work</t>
  </si>
  <si>
    <t>Barnabi Pathar village B Wall  work</t>
  </si>
  <si>
    <t>Khabeerpur village Pump housew Work</t>
  </si>
  <si>
    <t>Titarsi village Pump housew Work</t>
  </si>
  <si>
    <t xml:space="preserve">Hurmrajpur Sahpur village PH Construction Work </t>
  </si>
  <si>
    <t>Jalalpur village DG paltform  Work</t>
  </si>
  <si>
    <t>Kheda Gadai Village Pump house Pending Work</t>
  </si>
  <si>
    <t xml:space="preserve">Goharni Village Pump house Pending Work </t>
  </si>
  <si>
    <t xml:space="preserve">Jaffarpur Village Pump house Pending Work </t>
  </si>
  <si>
    <t>Unchgaon Village PH work</t>
  </si>
  <si>
    <t>Yarpur Village PH work</t>
  </si>
  <si>
    <t>Mahawatpur  village PH work</t>
  </si>
  <si>
    <t>Bidauli village PH work</t>
  </si>
  <si>
    <t>Kamalpur villahe PH work</t>
  </si>
  <si>
    <t>UDPUR VILLAGE PUMP HOUSE WORK</t>
  </si>
  <si>
    <t xml:space="preserve">DHATERA VILLAGE  Pump House Pending Work </t>
  </si>
  <si>
    <t xml:space="preserve">ULHANI BINAMAZRA VILLAGE Pump House Pending Work </t>
  </si>
  <si>
    <t>JANGHERI VILLAGE Pump House Pending Work</t>
  </si>
  <si>
    <t>KADARPUR village PH Construction Work</t>
  </si>
  <si>
    <t xml:space="preserve">MULLAPUR Village Pump House  Work </t>
  </si>
  <si>
    <t>Mioyan KASBA village PH Construction Work</t>
  </si>
  <si>
    <t>NAGAL ISMAILPUR village PH Construction Work</t>
  </si>
  <si>
    <t>GUJJARPUR village Pump House Repairing Work</t>
  </si>
  <si>
    <t>AMBETHA YAKUBPUR Village PUMP HOUSE CONSTRUCTION Work</t>
  </si>
  <si>
    <t>Ulhani Binamazara village BW work</t>
  </si>
  <si>
    <t>BASI CHUNDIYARI VILLAGE PUMP HOUSE CONSTRUCTION Work</t>
  </si>
  <si>
    <t>Atta Village RR work</t>
  </si>
  <si>
    <t>Manat village Manti Reconstruction &amp; Extend Boundary Wall work</t>
  </si>
  <si>
    <t>MADALPUR VILLAGE PUMP HOUSE CONSTRUCTION Work</t>
  </si>
  <si>
    <t>HASSANPUR VILLAGE PIPE LINE ROAD RESTORATION WORK</t>
  </si>
  <si>
    <t>JALALABAD RURAL village PUMP HOUSE WORK</t>
  </si>
  <si>
    <t>BADHEV KANNUKHERA Village Pump House work</t>
  </si>
  <si>
    <t xml:space="preserve">HURMRAJPUR SAHPUR village B.WALL Construction Work </t>
  </si>
  <si>
    <t>BADHEV KANUKHERA  VILLAGE  DG FOUNDATION CONSTRUCTION Work</t>
  </si>
  <si>
    <t>KHIAVRI  village  BOUNDARY WALL WORK</t>
  </si>
  <si>
    <t xml:space="preserve"> Naunagali-Purmafi Village Sign Board Work</t>
  </si>
  <si>
    <t>07-09-2023NEFT/AXISP00422654373/RIUP23/1846/RAJPAL SON OF SURJ/HDFC0001913 270185.00</t>
  </si>
  <si>
    <t>18-09-2023NEFT/AXISP00425751838/RIUP23/2060/RAJPAL SON OF SURJ/HDFC0001913 57897.00</t>
  </si>
  <si>
    <t>17-01-2024NEFT/AXISP00463197278/RIUP23/4188/RAJPAL SON OF SURJ/HDFC0001913 20644.00</t>
  </si>
  <si>
    <t>05-02-2024NEFT/AXISP00468222687/RIUP23/4406/RAJPAL SON OF SURJ/HDFC0001913 3953.00</t>
  </si>
  <si>
    <t>28-08-2023NEFT/AXISP00418773000/RIUP23/1733/RAJPAL SON OF SURJ/HDFC0001913 70500.00</t>
  </si>
  <si>
    <t>18-09-2023NEFT/AXISP00425751839/RIUP23/2059/RAJPAL SON OF SURJ/HDFC0001913 13500.00</t>
  </si>
  <si>
    <t>30-09-2023NEFT/AXISP00429163522/RIUP23/2394/RAJPAL SON OF SURJ/HDFC0001913 228301.00</t>
  </si>
  <si>
    <t>08-11-2023NEFT/AXISP00441999413/RIUP23/2933/RAJPAL SON OF SURJ/HDFC0001913 43717.00</t>
  </si>
  <si>
    <t>25-08-2023NEFT/AXISP00418410655/RIUP23/1718/RAJPAL SON OF SURJ/HDFC0001913 49500.00</t>
  </si>
  <si>
    <t>13-09-2023NEFT/AXISP00424687454/RIUP23/1981/RAJPAL SON OF SURJ/HDFC0001913 54958.00</t>
  </si>
  <si>
    <t>08-11-2023NEFT/AXISP00441999442/RIUP23/2932/RAJPAL SON OF SURJ/HDFC0001913 21127.00 35488888.56 CBB</t>
  </si>
  <si>
    <t>19-04-202319-04-2023NEFT/AXISP00382918217/SPUP23/0153/RAJPAL SON OF S 131033.00</t>
  </si>
  <si>
    <t>21-06-2023NEFT/AXISP00399921606/RIUP23/768/RAJPAL SON OF SU 160020.00</t>
  </si>
  <si>
    <t>21-07-2023NEFT/AXISP00408446753/RIUP23/1125/RAJPAL SON OF S 60791.00</t>
  </si>
  <si>
    <t>01-08-2023NEFT/AXISP00411711486/RIUP23/1318/RAJPAL SON OF S 53580.00</t>
  </si>
  <si>
    <t>18-09-2023NEFT/AXISP00425751841/RIUP23/2057/RAJPAL SON OF SURJ/HDFC0001913 10260.00</t>
  </si>
  <si>
    <t>08-11-2023NEFT/AXISP00441999429/RIUP23/2999/RAJPAL SON OF SURJ/HDFC0001913 28635.00</t>
  </si>
  <si>
    <t>25-10-2023NEFT/AXISP00436681642/RIUP23/2839/RAJPAL SON OF SURJ/HDFC0001913 136300.00</t>
  </si>
  <si>
    <t>18-11-2023NEFT/AXISP00445057537/RIUP23/3312/RAJPAL SON OF SURJ/HDFC0001913 26100.00</t>
  </si>
  <si>
    <t>25-10-2023NEFT/AXISP00436681643/RIUP23/2838/RAJPAL SON OF SURJ/HDFC0001913 128603.00</t>
  </si>
  <si>
    <t>18-11-2023NEFT/AXISP00445057536/RIUP23/3311/RAJPAL SON OF SURJ/HDFC0001913 24626.00</t>
  </si>
  <si>
    <t>25-10-2023NEFT/AXISP00436681641/RIUP23/2840/RAJPAL SON OF SURJ/HDFC0001913 56306.00</t>
  </si>
  <si>
    <t>18-11-2023NEFT/AXISP00445057538/RIUP23/3313/RAJPAL SON OF SURJ/HDFC0001913 10782.00</t>
  </si>
  <si>
    <t>08-11-2023NEFT/AXISP00441999417/RIUP23/2959/RAJPAL SON OF SURJ/HDFC0001913 142757.00</t>
  </si>
  <si>
    <t>18-11-2023NEFT/AXISP00445057540/RIUP23/3315/RAJPAL SON OF SURJ/HDFC0001913 27337.00</t>
  </si>
  <si>
    <t>29-11-2023NEFT/AXISP00447355219/RIUP23/3332/RAJPAL SON OF SURJ/HDFC0001913 119970.00</t>
  </si>
  <si>
    <t>27-12-2023NEFT/AXISP00455698607/RIUP23/3821/RAJPAL SON OF SURJ/HDFC0001913 22973.00</t>
  </si>
  <si>
    <t>08-11-2023NEFT/AXISP00441999430/RIUP23/2998/RAJPAL SON OF SURJ/HDFC0001913 70500.00</t>
  </si>
  <si>
    <t>18-11-2023NEFT/AXISP00445057541/RIUP23/3316/RAJPAL SON OF SURJ/HDFC0001913 13500.00</t>
  </si>
  <si>
    <t>25-10-2023NEFT/AXISP00436928372/RIUP23/2861/RAJPAL SON OF SURJ/HDFC0001913 51888.00</t>
  </si>
  <si>
    <t>18-11-2023NEFT/AXISP00445057539/RIUP23/3314/RAJPAL SON OF SURJ/HDFC0001913 9936.00</t>
  </si>
  <si>
    <t>30-11-2023NEFT/AXISP00447586134/RIUP23/3510/RAJPAL SON OF SURJ/HDFC0001913 56400.00</t>
  </si>
  <si>
    <t>27-12-2023NEFT/AXISP00455698605/RIUP23/3819/RAJPAL SON OF SURJ/HDFC0001913 10800.00</t>
  </si>
  <si>
    <t>30-11-2023NEFT/AXISP00447911604/RIUP23/3509/RAJPAL SON OF SURJ/HDFC0001913 21460.00</t>
  </si>
  <si>
    <t>27-12-2023NEFT/AXISP00455698608/RIUP23/3822/RAJPAL SON OF SURJ/HDFC0001913 14400.00</t>
  </si>
  <si>
    <t>02-02-2024NEFT/AXISP00467574861/RIUP23/4346/RAJPAL SON OF SURJ/HDFC0001913 53740.00</t>
  </si>
  <si>
    <t>09-11-2023NEFT/AXISP00442779053/RIUP23/3194/RAJPAL SON OF SURJ/HDFC0001913 99000.00</t>
  </si>
  <si>
    <t>02-12-2023NEFT/AXISP00449103410/RIUP23/3555/RAJPAL SON OF SURJ/HDFC0001913 54112.00</t>
  </si>
  <si>
    <t>27-12-2023NEFT/AXISP00455698606/RIUP23/3820/RAJPAL SON OF SURJ/HDFC0001913 29319.00</t>
  </si>
  <si>
    <t>16-01-2024NEFT/AXISP00462739023/RIUP23/4213/RAJPAL SON OF SURJ/HDFC0001913 107442.00</t>
  </si>
  <si>
    <t>28-02-2024NEFT/AXISP00474663210/RIUP23/4740/RAJPAL SON OF SURJ/HDFC0001913 20574.00</t>
  </si>
  <si>
    <t>09-11-2023NEFT/AXISP00442779051/RIUP23/3193/RAJPAL SON OF SURJ/HDFC0001913 69300.00</t>
  </si>
  <si>
    <t>27-12-2023NEFT/AXISP00455698580/RIUP23/3749/RAJPAL SON OF SURJ/HDFC0001913 105828.00</t>
  </si>
  <si>
    <t>07-02-2024NEFT/AXISP00469197344/RIUP23/4284/RAJPAL SON OF SURJ/HDFC0001913 26076.00</t>
  </si>
  <si>
    <t>28-02-2024NEFT/AXISP00474663209/RIUP23/4741/RAJPAL SON OF SURJ/HDFC0001913 4993.00</t>
  </si>
  <si>
    <t>25-04-2024NEFT/AXISP00493738094/RIUP23/5130/RAJPAL SON OF SURJ/HDFC0001913 33535.00</t>
  </si>
  <si>
    <t>22-03-2024NEFT/AXISP00483444836/RIUP23/5257/RAJPAL SON OFSURJ/HDFC0001913 39600.00</t>
  </si>
  <si>
    <t>26-04-2024NEFT/AXISP00493978718/RIUP24/002/RAJPAL SON OF SURJ/HDFC0001913 35600.00</t>
  </si>
  <si>
    <t>26-04-2024NEFT/AXISP00493978719/RIUP24/003/RAJPAL SON OF SURJ/HDFC0001913 14400.00</t>
  </si>
  <si>
    <t>22-03-2024NEFT/AXISP00483444823/RIUP23/4866/RAJPAL SON OF SURJ/HDFC0001913 14400.00</t>
  </si>
  <si>
    <t>03-08-2024NEFT/AXISP00524511256/RIUP23/4867/RAJPAL SON OF SURJ/HDFC0001913 75200.00</t>
  </si>
  <si>
    <t>07-02-2024NEFT/AXISP00469197342/RIUP23/4450/RAJPAL SON OF SURJ/HDFC0001913 11138.00</t>
  </si>
  <si>
    <t>07-02-2024NEFT/AXISP00469197343/RIUP23/4451/RAJPAL SON OF SURJ/HDFC0001913 2133.00</t>
  </si>
  <si>
    <t>13-12-2023NEFT/AXISP00452748658/RIUP23/3616A/RAJPAL SON OF SURJ/HDFC0001913 ₹ 99,000.00</t>
  </si>
  <si>
    <t>05-02-2024NEFT/AXISP00468222683/RIUP23/4332/RAJPAL SON OF SURJ/HDFC0001913 175374.00</t>
  </si>
  <si>
    <t>28-02-2024NEFT/AXISP00474663208/RIUP23/4742/RAJPAL SON OF SURJ/HDFC0001913 52540.00</t>
  </si>
  <si>
    <t>16-01-2024NEFT/AXISP00462742316/RIUP23/4273/RAJPAL SON OF SURJ/HDFC0001913 99000.00</t>
  </si>
  <si>
    <t>01-06-2024NEFT/AXISP00505106981/RIUP24/001/RAJPAL SON OF SURJ/HDFC0001913 150000.00</t>
  </si>
  <si>
    <t>03-08-2024NEFT/AXISP00524511259/RIUP24/0614/RAJPAL SON OF SURJ/HDFC0001913 59819.00</t>
  </si>
  <si>
    <t>03-08-2024NEFT/AXISP00524511279/RIUP24/1349/RAJPAL SON OF SURJ/HDFC0001913 63386.00</t>
  </si>
  <si>
    <t>01-02-2024NEFT/AXISP00467376689/RIUP23/4200/RAJPAL SON OF SURJ/HDFC0001913 196976.00</t>
  </si>
  <si>
    <t>28-02-2024NEFT/AXISP00474663211/RIUP23/4739/RAJPAL SON OF SURJ/HDFC0001913 37719.00</t>
  </si>
  <si>
    <t>26-04-2024NEFT/AXISP00493978720/RIUP24/0223/RAJPAL SON OF SURJ/HDFC0001913 107442.00</t>
  </si>
  <si>
    <t>14-11-2024NEFT/AXISP00569462145/RIUP24/1763/RAJPAL SON OF SURJ/HDFC0001913 20574.00</t>
  </si>
  <si>
    <t>01-06-2024NEFT/AXISP00505106982/RIUP24/086/RAJPAL SON OF SURJ/HDFC0001913 150000.00</t>
  </si>
  <si>
    <t>14-08-2024NEFT/AXISP00528230625/RIUP24/1467/RAJPAL SON OF SURJ/HDFC0001913 140791.00</t>
  </si>
  <si>
    <t>14-08-2024NEFT/AXISP00528230627/RIUP24/0616/RAJPAL SON OF SURJ/HDFC0001913 55684.00</t>
  </si>
  <si>
    <t>26-04-2024NEFT/AXISP00493978721/RIUP24/0224/RAJPAL SON OF SURJ/HDFC0001913 196976.00</t>
  </si>
  <si>
    <t>05-07-2024NEFT/AXISP00515770434/RIUP24/0408/RAJPAL SON OF SURJ/HDFC0001913 107442.00</t>
  </si>
  <si>
    <t>05-07-2024NEFT/AXISP00515770433/RIUP24/0617/RAJPAL SON OF SURJ/HDFC0001913 58293.00</t>
  </si>
  <si>
    <t>17-05-2024NEFT/AXISP00500883069/RIUP24/0222/RAJPAL SON OF SURJ/HDFC0001913 46114.00</t>
  </si>
  <si>
    <t>30-08-2024NEFT/AXISP00533718974/RIUP24/0615/RAJPAL SON OF SURJ/HDFC0001913 8830.00</t>
  </si>
  <si>
    <t>17-05-2024NEFT/AXISP00500883087/RIUP24/0494/RAJPAL SON OF SURJ/HDFC0001913 55836.00</t>
  </si>
  <si>
    <t>03-08-2024NEFT/AXISP00524511265/RIUP24/0961/RAJPAL SON OF SURJ/HDFC0001913 125000.00</t>
  </si>
  <si>
    <t>12-09-2024NEFT/AXISP00539728287/RIUP24/1766/RAJPAL SON OF SURJ/HDFC0001913 118229.00</t>
  </si>
  <si>
    <t>30-10-2024NEFT/AXISP00561389901/RIUP24/1477/RAJPAL SON OF SURJ/HDFC0001913 46576.00</t>
  </si>
  <si>
    <t>20-12-2024NEFT/AXISP00587058611/RIUP24/2547/RAJPAL SON OF SURJ/HDFC0001913 200000.00</t>
  </si>
  <si>
    <t>08-01-2025NEFT/AXISP00595630486/RIUP24/2772/RAJPAL SON OF SURJ/HDFC0001913 54860.00</t>
  </si>
  <si>
    <t>07-02-2025NEFT/AXISP00612564983/RIUP24/3123/RAJPAL SON OF SURJ/HDFC0001913 50000.00</t>
  </si>
  <si>
    <t>09-04-2025NEFT/AXISP00648889482/RIUP25/0059/RAJPAL SON OF SURJ/HDFC0001913 36488.00</t>
  </si>
  <si>
    <t>28-11-2024NEFT/AXISP00575911962/RIUP24/2548/RAJPAL SON OF SURJ/HDFC0001913 275000.00</t>
  </si>
  <si>
    <t>08-01-2025NEFT/AXISP00595630487/RIUP24/2773/RAJPAL SON OF SURJ/HDFC0001913 58293.00</t>
  </si>
  <si>
    <t>22-11-2024NEFT/AXISP00573587607/RIUP24/2492/RAJPAL SON OF SURJ/HDFC0001913 75000.00</t>
  </si>
  <si>
    <t>28-11-2024NEFT/AXISP00575911961/RIUP24/2552/RAJPAL SON OF SURJ/HDFC0001913 23653.00</t>
  </si>
  <si>
    <t>07-03-2025NEFT/AXISP00629925746/RIUP24/3375/RAJPAL SON OF SURJ/HDFC0001913 22239.00</t>
  </si>
  <si>
    <t>25-03-2025NEFT/AXISP00638559404/RIUP24/3484/RAJPAL SON OF SURJ/HDFC0001913 23783.00</t>
  </si>
  <si>
    <t>21-01-2025NEFT/AXISP00601114148/RIUP24/2929/RAJPAL SON OF SURJ/HDFC0001913 75000.00</t>
  </si>
  <si>
    <t>07-02-2025NEFT/AXISP00612564984/RIUP24/3124/RAJPAL SON OF SURJ/HDFC0001913 53098.00</t>
  </si>
  <si>
    <t>25-03-2025NEFT/AXISP00638559402/RIUP24/3483/RAJPAL SON OF SURJ/HDFC0001913 24530.00</t>
  </si>
  <si>
    <t>25-02-2025NEFT/AXISP00621808046/RIUP24/2930/RAJPAL CONTRACTOR/HDFC0001913 37600.00</t>
  </si>
  <si>
    <t>07-03-2025NEFT/AXISP00629925747/RIUP24/3374/RAJPAL SON OF SURJ/HDFC0001913 7200.00</t>
  </si>
  <si>
    <t>07-03-2025NEFT/AXISP00629925745/RIUP24/3376/RAJPAL SON OF SURJ/HDFC0001913 50000.00</t>
  </si>
  <si>
    <t>17-04-2025NEFT/AXISP00652635645/RIUP25/0122/RAJPAL SON OF SURJ/HDFC0001913 50000.00</t>
  </si>
  <si>
    <t>03-05-2025NEFT/AXISP00660705842/RIUP25/0207/CHAUHAN CONTRACTOR/HDFC0007662 198000</t>
  </si>
  <si>
    <t>17-04-2025NEFT/AXISP00652635644/RIUP25/0121/RAJPAL SON OF SURJ/HDFC0001913 100000.00</t>
  </si>
  <si>
    <t>03-05-2025NEFT/AXISP00660705843/RIUP25/0208/RAJPAL SON OF SURJ/HDFC0001913 200000.00</t>
  </si>
  <si>
    <t>09-03-2023NEFT/AXISP00369981447/RIUP22/2528/RAJPAL SON OF S ₹ 1,55,704.00</t>
  </si>
  <si>
    <t>24-04-202324-04-2023NEFT/AXISP00383950327/SPUP23/0230/RAJPAL SON OF S 135636.00</t>
  </si>
  <si>
    <t>10-05-2023NEFT/AXISP00389057557/RIUP23/164/RAJPAL SON OF SU ₹ 31,491.00</t>
  </si>
  <si>
    <t>17-08-2023NEFT/AXISP00416328858/RIUP23/755/RAJPAL SON OF SU ₹ 27,432.00</t>
  </si>
  <si>
    <t>11-08-2023NEFT/AXISP00415257204/RIUP23/1466/RAJPAL SON OF S ₹ 13,160.00</t>
  </si>
  <si>
    <t>18-09-2023NEFT/AXISP00425751840/RIUP23/2058/RAJPAL SON OF SURJ/HDFC0001913 2520.00</t>
  </si>
  <si>
    <t>Jalalpur village Pump housew Work</t>
  </si>
  <si>
    <t>Khevari village PH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</si>
</sst>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color rgb="FF333333"/>
      <name val="Verdana"/>
      <family val="2"/>
    </font>
    <font>
      <sz val="9"/>
      <color rgb="FFFF0000"/>
      <name val="Comic Sans MS"/>
      <family val="4"/>
    </font>
    <font>
      <sz val="8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9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4" fontId="6" fillId="2" borderId="0" xfId="0" applyNumberFormat="1" applyFont="1" applyFill="1" applyAlignment="1">
      <alignment horizontal="center" vertical="center"/>
    </xf>
    <xf numFmtId="0" fontId="8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164" fontId="5" fillId="2" borderId="2" xfId="1" applyNumberFormat="1" applyFont="1" applyFill="1" applyBorder="1" applyAlignment="1">
      <alignment horizontal="center" vertical="center"/>
    </xf>
    <xf numFmtId="2" fontId="0" fillId="2" borderId="2" xfId="0" applyNumberForma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165" fontId="6" fillId="2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1" applyNumberFormat="1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0" xfId="0" applyFill="1" applyAlignment="1">
      <alignment vertical="center"/>
    </xf>
    <xf numFmtId="9" fontId="3" fillId="4" borderId="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164" fontId="3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164" fontId="3" fillId="4" borderId="4" xfId="1" applyNumberFormat="1" applyFont="1" applyFill="1" applyBorder="1" applyAlignment="1">
      <alignment vertical="center"/>
    </xf>
    <xf numFmtId="9" fontId="3" fillId="4" borderId="4" xfId="1" applyNumberFormat="1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64" fontId="9" fillId="5" borderId="2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164" fontId="3" fillId="5" borderId="5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/>
    </xf>
    <xf numFmtId="0" fontId="6" fillId="0" borderId="0" xfId="0" applyFont="1"/>
    <xf numFmtId="164" fontId="12" fillId="2" borderId="6" xfId="2" applyFont="1" applyFill="1" applyBorder="1" applyAlignment="1">
      <alignment vertical="center"/>
    </xf>
    <xf numFmtId="164" fontId="12" fillId="2" borderId="7" xfId="2" applyFont="1" applyFill="1" applyBorder="1" applyAlignment="1">
      <alignment vertical="center"/>
    </xf>
    <xf numFmtId="0" fontId="13" fillId="2" borderId="7" xfId="0" applyFont="1" applyFill="1" applyBorder="1" applyAlignment="1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0" xfId="0" applyNumberFormat="1" applyFont="1" applyFill="1" applyAlignment="1">
      <alignment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3" fillId="2" borderId="3" xfId="1" applyNumberFormat="1" applyFont="1" applyFill="1" applyBorder="1" applyAlignment="1">
      <alignment vertical="center"/>
    </xf>
    <xf numFmtId="166" fontId="3" fillId="4" borderId="4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horizontal="center" vertical="center"/>
    </xf>
    <xf numFmtId="166" fontId="3" fillId="4" borderId="2" xfId="1" applyNumberFormat="1" applyFont="1" applyFill="1" applyBorder="1" applyAlignment="1">
      <alignment vertical="center"/>
    </xf>
    <xf numFmtId="166" fontId="3" fillId="4" borderId="2" xfId="0" applyNumberFormat="1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 wrapText="1"/>
    </xf>
    <xf numFmtId="166" fontId="3" fillId="2" borderId="5" xfId="0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98579F2D-34F4-4131-A4FF-87142E86E7B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2"/>
  <sheetViews>
    <sheetView tabSelected="1" zoomScale="90" zoomScaleNormal="115" workbookViewId="0">
      <pane ySplit="6" topLeftCell="A121" activePane="bottomLeft" state="frozen"/>
      <selection pane="bottomLeft" activeCell="B77" sqref="B77"/>
    </sheetView>
  </sheetViews>
  <sheetFormatPr defaultColWidth="15" defaultRowHeight="14.4" x14ac:dyDescent="0.3"/>
  <cols>
    <col min="1" max="1" width="10" style="8" bestFit="1" customWidth="1"/>
    <col min="2" max="2" width="41.44140625" style="4" bestFit="1" customWidth="1"/>
    <col min="3" max="3" width="16" style="68" bestFit="1" customWidth="1"/>
    <col min="4" max="4" width="13" style="4" customWidth="1"/>
    <col min="5" max="5" width="13.109375" style="4" bestFit="1" customWidth="1"/>
    <col min="6" max="6" width="11.88671875" style="4" bestFit="1" customWidth="1"/>
    <col min="7" max="7" width="14.6640625" style="4" bestFit="1" customWidth="1"/>
    <col min="8" max="8" width="11.44140625" style="1" customWidth="1"/>
    <col min="9" max="9" width="12.33203125" style="1" bestFit="1" customWidth="1"/>
    <col min="10" max="10" width="11.5546875" style="4" customWidth="1"/>
    <col min="11" max="11" width="15.44140625" style="4" bestFit="1" customWidth="1"/>
    <col min="12" max="12" width="18.5546875" style="4" bestFit="1" customWidth="1"/>
    <col min="13" max="13" width="13.44140625" style="4" bestFit="1" customWidth="1"/>
    <col min="14" max="14" width="16.5546875" style="4" bestFit="1" customWidth="1"/>
    <col min="15" max="15" width="17.33203125" style="4" customWidth="1"/>
    <col min="16" max="16" width="17.33203125" style="4" bestFit="1" customWidth="1"/>
    <col min="17" max="17" width="8.6640625" style="10" bestFit="1" customWidth="1"/>
    <col min="18" max="18" width="17.33203125" style="4" bestFit="1" customWidth="1"/>
    <col min="19" max="19" width="89.5546875" style="4" customWidth="1"/>
    <col min="20" max="20" width="16" style="4" bestFit="1" customWidth="1"/>
    <col min="21" max="16384" width="15" style="4"/>
  </cols>
  <sheetData>
    <row r="1" spans="1:57" ht="15" thickBot="1" x14ac:dyDescent="0.35">
      <c r="A1" s="60" t="s">
        <v>25</v>
      </c>
      <c r="B1" s="13" t="s">
        <v>3</v>
      </c>
      <c r="E1" s="9"/>
      <c r="F1" s="9"/>
      <c r="G1" s="9"/>
    </row>
    <row r="2" spans="1:57" ht="20.399999999999999" thickBot="1" x14ac:dyDescent="0.35">
      <c r="A2" s="60" t="s">
        <v>26</v>
      </c>
      <c r="B2" s="61" t="s">
        <v>27</v>
      </c>
      <c r="C2" s="69"/>
      <c r="D2" s="13"/>
      <c r="H2" s="7"/>
      <c r="I2" s="2"/>
      <c r="J2" s="3"/>
      <c r="K2" s="3"/>
      <c r="L2" s="3"/>
      <c r="M2" s="3"/>
      <c r="N2" s="3"/>
      <c r="O2" s="3"/>
      <c r="P2" s="3"/>
      <c r="Q2" s="11"/>
    </row>
    <row r="3" spans="1:57" ht="20.399999999999999" thickBot="1" x14ac:dyDescent="0.35">
      <c r="A3" s="60" t="s">
        <v>28</v>
      </c>
      <c r="B3" s="62" t="s">
        <v>29</v>
      </c>
      <c r="C3" s="69"/>
      <c r="D3" s="13"/>
      <c r="H3" s="7"/>
      <c r="I3" s="2"/>
      <c r="J3" s="3"/>
      <c r="K3" s="3"/>
      <c r="L3" s="3"/>
      <c r="M3" s="3"/>
      <c r="N3" s="3"/>
      <c r="O3" s="3"/>
      <c r="P3" s="3"/>
      <c r="Q3" s="11"/>
    </row>
    <row r="4" spans="1:57" ht="15" thickBot="1" x14ac:dyDescent="0.35">
      <c r="A4" s="60" t="s">
        <v>30</v>
      </c>
      <c r="B4" s="63" t="s">
        <v>29</v>
      </c>
      <c r="C4" s="70"/>
      <c r="D4" s="3"/>
      <c r="E4" s="3"/>
      <c r="F4" s="3"/>
      <c r="G4" s="3"/>
      <c r="H4" s="5"/>
      <c r="I4" s="5"/>
      <c r="J4" s="3"/>
      <c r="K4" s="3"/>
      <c r="L4" s="3"/>
      <c r="M4" s="3"/>
      <c r="Q4" s="12"/>
      <c r="R4" s="6"/>
      <c r="S4" s="6"/>
      <c r="T4" s="6"/>
    </row>
    <row r="5" spans="1:57" ht="43.2" x14ac:dyDescent="0.3">
      <c r="A5" s="37" t="s">
        <v>15</v>
      </c>
      <c r="B5" s="56" t="s">
        <v>16</v>
      </c>
      <c r="C5" s="71" t="s">
        <v>17</v>
      </c>
      <c r="D5" s="57" t="s">
        <v>18</v>
      </c>
      <c r="E5" s="56" t="s">
        <v>19</v>
      </c>
      <c r="F5" s="56" t="s">
        <v>20</v>
      </c>
      <c r="G5" s="57" t="s">
        <v>21</v>
      </c>
      <c r="H5" s="58" t="s">
        <v>22</v>
      </c>
      <c r="I5" s="59" t="s">
        <v>0</v>
      </c>
      <c r="J5" s="56" t="s">
        <v>23</v>
      </c>
      <c r="K5" s="56" t="s">
        <v>24</v>
      </c>
      <c r="L5" s="38" t="s">
        <v>8</v>
      </c>
      <c r="M5" s="56" t="s">
        <v>14</v>
      </c>
      <c r="N5" s="56" t="s">
        <v>13</v>
      </c>
      <c r="O5" s="38" t="s">
        <v>2</v>
      </c>
      <c r="P5" s="56" t="s">
        <v>12</v>
      </c>
      <c r="Q5" s="38"/>
      <c r="R5" s="56" t="s">
        <v>11</v>
      </c>
      <c r="S5" s="56" t="s">
        <v>1</v>
      </c>
      <c r="T5" s="38" t="s">
        <v>9</v>
      </c>
    </row>
    <row r="6" spans="1:57" ht="15" thickBot="1" x14ac:dyDescent="0.35">
      <c r="A6" s="42"/>
      <c r="B6" s="43"/>
      <c r="C6" s="72"/>
      <c r="D6" s="43"/>
      <c r="E6" s="43"/>
      <c r="F6" s="43"/>
      <c r="G6" s="43"/>
      <c r="H6" s="43"/>
      <c r="I6" s="43"/>
      <c r="J6" s="50">
        <v>0.01</v>
      </c>
      <c r="K6" s="50">
        <v>0.05</v>
      </c>
      <c r="L6" s="50">
        <v>0.1</v>
      </c>
      <c r="M6" s="50">
        <v>0.1</v>
      </c>
      <c r="N6" s="43"/>
      <c r="O6" s="43"/>
      <c r="P6" s="43"/>
      <c r="Q6" s="51"/>
      <c r="R6" s="43"/>
      <c r="S6" s="43"/>
      <c r="T6" s="43"/>
    </row>
    <row r="7" spans="1:57" s="30" customFormat="1" x14ac:dyDescent="0.3">
      <c r="A7" s="46"/>
      <c r="B7" s="47"/>
      <c r="C7" s="73"/>
      <c r="D7" s="47"/>
      <c r="E7" s="47"/>
      <c r="F7" s="47"/>
      <c r="G7" s="47"/>
      <c r="H7" s="47"/>
      <c r="I7" s="47"/>
      <c r="J7" s="48"/>
      <c r="K7" s="48"/>
      <c r="L7" s="48"/>
      <c r="M7" s="48"/>
      <c r="N7" s="47"/>
      <c r="O7" s="47"/>
      <c r="P7" s="47"/>
      <c r="Q7" s="49">
        <f>A8</f>
        <v>55446</v>
      </c>
      <c r="R7" s="47"/>
      <c r="S7" s="47"/>
      <c r="T7" s="47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</row>
    <row r="8" spans="1:57" x14ac:dyDescent="0.3">
      <c r="A8" s="39">
        <v>55446</v>
      </c>
      <c r="B8" s="14" t="s">
        <v>31</v>
      </c>
      <c r="C8" s="74">
        <v>44992</v>
      </c>
      <c r="D8" s="15">
        <v>2</v>
      </c>
      <c r="E8" s="16">
        <v>228600</v>
      </c>
      <c r="F8" s="16">
        <v>53649.59</v>
      </c>
      <c r="G8" s="16">
        <f>E8-F8</f>
        <v>174950.41</v>
      </c>
      <c r="H8" s="16">
        <f>ROUND(G8*18%,)</f>
        <v>31491</v>
      </c>
      <c r="I8" s="16">
        <f>ROUND(G8+H8,)</f>
        <v>206441</v>
      </c>
      <c r="J8" s="16">
        <f>G8*$J$6</f>
        <v>1749.5041000000001</v>
      </c>
      <c r="K8" s="16">
        <f>G8*5%</f>
        <v>8747.5205000000005</v>
      </c>
      <c r="L8" s="16">
        <v>0</v>
      </c>
      <c r="M8" s="16">
        <v>0</v>
      </c>
      <c r="N8" s="52">
        <f>H8</f>
        <v>31491</v>
      </c>
      <c r="O8" s="16">
        <v>8747.5</v>
      </c>
      <c r="P8" s="16">
        <f>ROUNDDOWN(I8-SUM(J8:O8), 0)</f>
        <v>155705</v>
      </c>
      <c r="Q8" s="17"/>
      <c r="R8" s="16">
        <v>155704</v>
      </c>
      <c r="S8" s="18" t="s">
        <v>164</v>
      </c>
      <c r="T8" s="16">
        <f>SUM(P8:P12)-SUM(R8:R12)</f>
        <v>1</v>
      </c>
    </row>
    <row r="9" spans="1:57" x14ac:dyDescent="0.3">
      <c r="A9" s="39">
        <v>55446</v>
      </c>
      <c r="B9" s="14" t="s">
        <v>4</v>
      </c>
      <c r="C9" s="74">
        <v>45013</v>
      </c>
      <c r="D9" s="15">
        <v>3</v>
      </c>
      <c r="E9" s="16">
        <v>152400</v>
      </c>
      <c r="F9" s="16">
        <v>0</v>
      </c>
      <c r="G9" s="16">
        <f>E9-F9</f>
        <v>152400</v>
      </c>
      <c r="H9" s="16">
        <f>ROUND(G9*18%,)</f>
        <v>27432</v>
      </c>
      <c r="I9" s="16">
        <f>ROUND(G9+H9,)</f>
        <v>179832</v>
      </c>
      <c r="J9" s="16">
        <f>G9*$J$6</f>
        <v>1524</v>
      </c>
      <c r="K9" s="16">
        <f>G9*10%</f>
        <v>15240</v>
      </c>
      <c r="L9" s="16">
        <v>0</v>
      </c>
      <c r="M9" s="16">
        <v>0</v>
      </c>
      <c r="N9" s="52">
        <f>H9</f>
        <v>27432</v>
      </c>
      <c r="O9" s="16">
        <v>0</v>
      </c>
      <c r="P9" s="16">
        <f>ROUNDDOWN(I9-SUM(J9:O9), 0)</f>
        <v>135636</v>
      </c>
      <c r="Q9" s="17"/>
      <c r="R9" s="16">
        <v>135636</v>
      </c>
      <c r="S9" s="18" t="s">
        <v>165</v>
      </c>
      <c r="T9" s="16"/>
    </row>
    <row r="10" spans="1:57" x14ac:dyDescent="0.3">
      <c r="A10" s="39">
        <v>55446</v>
      </c>
      <c r="B10" s="14" t="s">
        <v>5</v>
      </c>
      <c r="C10" s="74">
        <v>45049</v>
      </c>
      <c r="D10" s="15">
        <v>2</v>
      </c>
      <c r="E10" s="16">
        <v>31491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52">
        <f>E10</f>
        <v>31491</v>
      </c>
      <c r="Q10" s="19"/>
      <c r="R10" s="16">
        <v>31491</v>
      </c>
      <c r="S10" s="18" t="s">
        <v>166</v>
      </c>
      <c r="T10" s="16"/>
    </row>
    <row r="11" spans="1:57" x14ac:dyDescent="0.3">
      <c r="A11" s="39">
        <v>55446</v>
      </c>
      <c r="B11" s="14" t="s">
        <v>5</v>
      </c>
      <c r="C11" s="74">
        <v>45089</v>
      </c>
      <c r="D11" s="15">
        <v>3</v>
      </c>
      <c r="E11" s="16">
        <v>27432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52">
        <f>E11</f>
        <v>27432</v>
      </c>
      <c r="Q11" s="19"/>
      <c r="R11" s="20">
        <v>27432</v>
      </c>
      <c r="S11" s="18" t="s">
        <v>167</v>
      </c>
      <c r="T11" s="20"/>
    </row>
    <row r="12" spans="1:57" x14ac:dyDescent="0.3">
      <c r="A12" s="39"/>
      <c r="B12" s="14"/>
      <c r="C12" s="74"/>
      <c r="D12" s="1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9"/>
      <c r="R12" s="20"/>
      <c r="S12" s="21"/>
      <c r="T12" s="20"/>
    </row>
    <row r="13" spans="1:57" s="30" customFormat="1" x14ac:dyDescent="0.3">
      <c r="A13" s="40"/>
      <c r="B13" s="28"/>
      <c r="C13" s="75"/>
      <c r="D13" s="28"/>
      <c r="E13" s="28"/>
      <c r="F13" s="28"/>
      <c r="G13" s="28"/>
      <c r="H13" s="28"/>
      <c r="I13" s="28"/>
      <c r="J13" s="31"/>
      <c r="K13" s="31"/>
      <c r="L13" s="31"/>
      <c r="M13" s="31"/>
      <c r="N13" s="28"/>
      <c r="O13" s="28"/>
      <c r="P13" s="28"/>
      <c r="Q13" s="41">
        <f>A14</f>
        <v>58563</v>
      </c>
      <c r="R13" s="28"/>
      <c r="S13" s="28"/>
      <c r="T13" s="28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</row>
    <row r="14" spans="1:57" x14ac:dyDescent="0.3">
      <c r="A14" s="39">
        <v>58563</v>
      </c>
      <c r="B14" s="14" t="s">
        <v>32</v>
      </c>
      <c r="C14" s="74">
        <v>45128</v>
      </c>
      <c r="D14" s="15">
        <v>8</v>
      </c>
      <c r="E14" s="16">
        <v>14350</v>
      </c>
      <c r="F14" s="16">
        <v>350</v>
      </c>
      <c r="G14" s="16">
        <f>E14-F14</f>
        <v>14000</v>
      </c>
      <c r="H14" s="16">
        <f>ROUND(G14*18%,)</f>
        <v>2520</v>
      </c>
      <c r="I14" s="16">
        <f>ROUND(G14+H14,)</f>
        <v>16520</v>
      </c>
      <c r="J14" s="16">
        <f>G14*$J$6</f>
        <v>140</v>
      </c>
      <c r="K14" s="16">
        <f>G14*5%</f>
        <v>700</v>
      </c>
      <c r="L14" s="16"/>
      <c r="M14" s="16"/>
      <c r="N14" s="52">
        <f>H14</f>
        <v>2520</v>
      </c>
      <c r="O14" s="16"/>
      <c r="P14" s="16">
        <f>ROUNDDOWN(I14-SUM(J14:O14), 0)</f>
        <v>13160</v>
      </c>
      <c r="Q14" s="22"/>
      <c r="R14" s="16">
        <v>13160</v>
      </c>
      <c r="S14" s="23" t="s">
        <v>168</v>
      </c>
      <c r="T14" s="16">
        <f>SUM(P14:P16)-SUM(R14:R16)</f>
        <v>0</v>
      </c>
    </row>
    <row r="15" spans="1:57" x14ac:dyDescent="0.3">
      <c r="A15" s="39">
        <v>58563</v>
      </c>
      <c r="B15" s="14" t="s">
        <v>5</v>
      </c>
      <c r="C15" s="74">
        <v>45184</v>
      </c>
      <c r="D15" s="15">
        <v>8</v>
      </c>
      <c r="E15" s="16">
        <v>2520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52">
        <f>E15</f>
        <v>2520</v>
      </c>
      <c r="Q15" s="22"/>
      <c r="R15" s="16">
        <v>2520</v>
      </c>
      <c r="S15" s="23" t="s">
        <v>169</v>
      </c>
      <c r="T15" s="16"/>
    </row>
    <row r="16" spans="1:57" x14ac:dyDescent="0.3">
      <c r="A16" s="39"/>
      <c r="B16" s="14"/>
      <c r="C16" s="74"/>
      <c r="D16" s="15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22"/>
      <c r="R16" s="16"/>
      <c r="S16" s="21"/>
      <c r="T16" s="16"/>
    </row>
    <row r="17" spans="1:57" s="30" customFormat="1" x14ac:dyDescent="0.3">
      <c r="A17" s="40"/>
      <c r="B17" s="28"/>
      <c r="C17" s="75"/>
      <c r="D17" s="28"/>
      <c r="E17" s="28"/>
      <c r="F17" s="28"/>
      <c r="G17" s="28"/>
      <c r="H17" s="28"/>
      <c r="I17" s="28"/>
      <c r="J17" s="31"/>
      <c r="K17" s="31"/>
      <c r="L17" s="31"/>
      <c r="M17" s="31"/>
      <c r="N17" s="28"/>
      <c r="O17" s="28"/>
      <c r="P17" s="28"/>
      <c r="Q17" s="41">
        <f>A18</f>
        <v>58796</v>
      </c>
      <c r="R17" s="28"/>
      <c r="S17" s="28"/>
      <c r="T17" s="28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</row>
    <row r="18" spans="1:57" ht="22.8" x14ac:dyDescent="0.3">
      <c r="A18" s="39">
        <v>58796</v>
      </c>
      <c r="B18" s="14" t="s">
        <v>33</v>
      </c>
      <c r="C18" s="74">
        <v>45139</v>
      </c>
      <c r="D18" s="15">
        <v>7</v>
      </c>
      <c r="E18" s="16">
        <f>102.8*3500</f>
        <v>359800</v>
      </c>
      <c r="F18" s="16">
        <v>38150</v>
      </c>
      <c r="G18" s="16">
        <f>E18-F18</f>
        <v>321650</v>
      </c>
      <c r="H18" s="16">
        <f>ROUND(G18*18%,)</f>
        <v>57897</v>
      </c>
      <c r="I18" s="16">
        <f>ROUND(G18+H18,)</f>
        <v>379547</v>
      </c>
      <c r="J18" s="16">
        <f>G18*$J$6</f>
        <v>3216.5</v>
      </c>
      <c r="K18" s="16">
        <f>G18*5%</f>
        <v>16082.5</v>
      </c>
      <c r="L18" s="16">
        <f>G18*10%</f>
        <v>32165</v>
      </c>
      <c r="M18" s="16"/>
      <c r="N18" s="52">
        <f>H18</f>
        <v>57897</v>
      </c>
      <c r="O18" s="16"/>
      <c r="P18" s="16">
        <f>ROUNDDOWN(I18-SUM(J18:O18), 0)</f>
        <v>270186</v>
      </c>
      <c r="Q18" s="22"/>
      <c r="R18" s="16">
        <v>270185</v>
      </c>
      <c r="S18" s="23" t="s">
        <v>68</v>
      </c>
      <c r="T18" s="16">
        <f>SUM(P18:P21)-SUM(R18:R21)</f>
        <v>1</v>
      </c>
    </row>
    <row r="19" spans="1:57" x14ac:dyDescent="0.3">
      <c r="A19" s="39">
        <v>58796</v>
      </c>
      <c r="B19" s="14" t="s">
        <v>5</v>
      </c>
      <c r="C19" s="74"/>
      <c r="D19" s="15">
        <v>7</v>
      </c>
      <c r="E19" s="16">
        <v>57897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52">
        <v>57897</v>
      </c>
      <c r="Q19" s="22"/>
      <c r="R19" s="16">
        <v>57897</v>
      </c>
      <c r="S19" s="23" t="s">
        <v>69</v>
      </c>
      <c r="T19" s="16"/>
    </row>
    <row r="20" spans="1:57" x14ac:dyDescent="0.3">
      <c r="A20" s="39">
        <v>58796</v>
      </c>
      <c r="B20" s="14" t="s">
        <v>33</v>
      </c>
      <c r="C20" s="74">
        <v>45279</v>
      </c>
      <c r="D20" s="15">
        <v>26</v>
      </c>
      <c r="E20" s="16">
        <v>68775</v>
      </c>
      <c r="F20" s="16">
        <v>46813</v>
      </c>
      <c r="G20" s="16">
        <f>E20-F20</f>
        <v>21962</v>
      </c>
      <c r="H20" s="16">
        <f>ROUND(G20*18%,)</f>
        <v>3953</v>
      </c>
      <c r="I20" s="16">
        <f>ROUND(G20+H20,)</f>
        <v>25915</v>
      </c>
      <c r="J20" s="16">
        <f>G20*$J$6</f>
        <v>219.62</v>
      </c>
      <c r="K20" s="16">
        <f>G20*5%</f>
        <v>1098.1000000000001</v>
      </c>
      <c r="L20" s="16"/>
      <c r="M20" s="16"/>
      <c r="N20" s="52">
        <f>H20</f>
        <v>3953</v>
      </c>
      <c r="O20" s="16"/>
      <c r="P20" s="16">
        <f>ROUNDDOWN(I20-SUM(J20:O20), 0)</f>
        <v>20644</v>
      </c>
      <c r="Q20" s="22"/>
      <c r="R20" s="16">
        <v>20644</v>
      </c>
      <c r="S20" s="23" t="s">
        <v>70</v>
      </c>
      <c r="T20" s="16"/>
    </row>
    <row r="21" spans="1:57" x14ac:dyDescent="0.3">
      <c r="A21" s="39">
        <v>58796</v>
      </c>
      <c r="B21" s="14" t="s">
        <v>5</v>
      </c>
      <c r="C21" s="74"/>
      <c r="D21" s="15">
        <v>26</v>
      </c>
      <c r="E21" s="16">
        <f>N20</f>
        <v>3953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52">
        <f>E21</f>
        <v>3953</v>
      </c>
      <c r="Q21" s="22"/>
      <c r="R21" s="16">
        <v>3953</v>
      </c>
      <c r="S21" s="23" t="s">
        <v>71</v>
      </c>
      <c r="T21" s="16"/>
    </row>
    <row r="22" spans="1:57" s="30" customFormat="1" x14ac:dyDescent="0.3">
      <c r="A22" s="40"/>
      <c r="B22" s="28"/>
      <c r="C22" s="75"/>
      <c r="D22" s="28"/>
      <c r="E22" s="28"/>
      <c r="F22" s="28"/>
      <c r="G22" s="28"/>
      <c r="H22" s="28"/>
      <c r="I22" s="28"/>
      <c r="J22" s="31"/>
      <c r="K22" s="31"/>
      <c r="L22" s="31"/>
      <c r="M22" s="31"/>
      <c r="N22" s="28"/>
      <c r="O22" s="28"/>
      <c r="P22" s="28"/>
      <c r="Q22" s="41">
        <f>A23</f>
        <v>58797</v>
      </c>
      <c r="R22" s="28"/>
      <c r="S22" s="28"/>
      <c r="T22" s="28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</row>
    <row r="23" spans="1:57" x14ac:dyDescent="0.3">
      <c r="A23" s="39">
        <v>58797</v>
      </c>
      <c r="B23" s="14" t="s">
        <v>63</v>
      </c>
      <c r="C23" s="74">
        <v>45139</v>
      </c>
      <c r="D23" s="15">
        <v>9</v>
      </c>
      <c r="E23" s="16">
        <v>75000</v>
      </c>
      <c r="F23" s="16">
        <v>0</v>
      </c>
      <c r="G23" s="16">
        <f t="shared" ref="G23" si="0">E23-F23</f>
        <v>75000</v>
      </c>
      <c r="H23" s="16">
        <f t="shared" ref="H23" si="1">ROUND(G23*18%,)</f>
        <v>13500</v>
      </c>
      <c r="I23" s="16">
        <f t="shared" ref="I23" si="2">ROUND(G23+H23,)</f>
        <v>88500</v>
      </c>
      <c r="J23" s="16">
        <f t="shared" ref="J23" si="3">G23*$J$6</f>
        <v>750</v>
      </c>
      <c r="K23" s="16">
        <f t="shared" ref="K23" si="4">G23*5%</f>
        <v>3750</v>
      </c>
      <c r="L23" s="16">
        <v>0</v>
      </c>
      <c r="M23" s="16"/>
      <c r="N23" s="52">
        <f t="shared" ref="N23" si="5">H23</f>
        <v>13500</v>
      </c>
      <c r="O23" s="16"/>
      <c r="P23" s="16">
        <f t="shared" ref="P23" si="6">ROUNDDOWN(I23-SUM(J23:O23), 0)</f>
        <v>70500</v>
      </c>
      <c r="Q23" s="22"/>
      <c r="R23" s="16">
        <v>70500</v>
      </c>
      <c r="S23" s="23" t="s">
        <v>72</v>
      </c>
      <c r="T23" s="16">
        <f>SUM(P23:P25)-SUM(R23:R25)</f>
        <v>0</v>
      </c>
    </row>
    <row r="24" spans="1:57" x14ac:dyDescent="0.3">
      <c r="A24" s="39">
        <v>58797</v>
      </c>
      <c r="B24" s="14" t="s">
        <v>5</v>
      </c>
      <c r="C24" s="74"/>
      <c r="D24" s="15">
        <v>9</v>
      </c>
      <c r="E24" s="16">
        <v>13500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52">
        <v>13500</v>
      </c>
      <c r="Q24" s="22"/>
      <c r="R24" s="16">
        <v>13500</v>
      </c>
      <c r="S24" s="23" t="s">
        <v>73</v>
      </c>
      <c r="T24" s="16"/>
    </row>
    <row r="25" spans="1:57" x14ac:dyDescent="0.3">
      <c r="A25" s="39">
        <v>58797</v>
      </c>
      <c r="B25" s="14"/>
      <c r="C25" s="74"/>
      <c r="D25" s="15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22"/>
      <c r="R25" s="16"/>
      <c r="S25" s="18"/>
      <c r="T25" s="16"/>
    </row>
    <row r="26" spans="1:57" s="30" customFormat="1" x14ac:dyDescent="0.3">
      <c r="A26" s="40"/>
      <c r="B26" s="28"/>
      <c r="C26" s="75"/>
      <c r="D26" s="28"/>
      <c r="E26" s="28"/>
      <c r="F26" s="28"/>
      <c r="G26" s="28"/>
      <c r="H26" s="28"/>
      <c r="I26" s="28"/>
      <c r="J26" s="31"/>
      <c r="K26" s="31"/>
      <c r="L26" s="31"/>
      <c r="M26" s="31"/>
      <c r="N26" s="28"/>
      <c r="O26" s="28"/>
      <c r="P26" s="28"/>
      <c r="Q26" s="41">
        <f>A27</f>
        <v>59370</v>
      </c>
      <c r="R26" s="28"/>
      <c r="S26" s="28"/>
      <c r="T26" s="28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</row>
    <row r="27" spans="1:57" ht="22.8" x14ac:dyDescent="0.3">
      <c r="A27" s="39">
        <v>59370</v>
      </c>
      <c r="B27" s="14" t="s">
        <v>34</v>
      </c>
      <c r="C27" s="74">
        <v>45188</v>
      </c>
      <c r="D27" s="15">
        <v>12</v>
      </c>
      <c r="E27" s="16">
        <v>304800</v>
      </c>
      <c r="F27" s="16">
        <v>61926</v>
      </c>
      <c r="G27" s="16">
        <f>E27-F27</f>
        <v>242874</v>
      </c>
      <c r="H27" s="16">
        <f>ROUND(G27*18%,)</f>
        <v>43717</v>
      </c>
      <c r="I27" s="16">
        <f>ROUND(G27+H27,)</f>
        <v>286591</v>
      </c>
      <c r="J27" s="16">
        <f>G27*$J$6</f>
        <v>2428.7400000000002</v>
      </c>
      <c r="K27" s="16">
        <f>G27*5%</f>
        <v>12143.7</v>
      </c>
      <c r="L27" s="16">
        <v>0</v>
      </c>
      <c r="M27" s="16">
        <v>0</v>
      </c>
      <c r="N27" s="52">
        <f>H27</f>
        <v>43717</v>
      </c>
      <c r="O27" s="16">
        <v>0</v>
      </c>
      <c r="P27" s="16">
        <f>ROUNDDOWN(I27-SUM(J27:O27), 0)</f>
        <v>228301</v>
      </c>
      <c r="Q27" s="22"/>
      <c r="R27" s="16">
        <v>228301</v>
      </c>
      <c r="S27" s="23" t="s">
        <v>74</v>
      </c>
      <c r="T27" s="16">
        <f>SUM(P26:P28)-SUM(R26:R28)</f>
        <v>0</v>
      </c>
    </row>
    <row r="28" spans="1:57" x14ac:dyDescent="0.3">
      <c r="A28" s="39">
        <v>59370</v>
      </c>
      <c r="B28" s="14" t="s">
        <v>5</v>
      </c>
      <c r="C28" s="74">
        <v>45217</v>
      </c>
      <c r="D28" s="15">
        <v>12</v>
      </c>
      <c r="E28" s="16">
        <v>43717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52">
        <f>E28</f>
        <v>43717</v>
      </c>
      <c r="Q28" s="19"/>
      <c r="R28" s="16">
        <v>43717</v>
      </c>
      <c r="S28" s="18" t="s">
        <v>75</v>
      </c>
      <c r="T28" s="16"/>
    </row>
    <row r="29" spans="1:57" s="30" customFormat="1" x14ac:dyDescent="0.3">
      <c r="A29" s="40"/>
      <c r="B29" s="28"/>
      <c r="C29" s="75"/>
      <c r="D29" s="28"/>
      <c r="E29" s="28"/>
      <c r="F29" s="28"/>
      <c r="G29" s="28"/>
      <c r="H29" s="28"/>
      <c r="I29" s="28"/>
      <c r="J29" s="31"/>
      <c r="K29" s="31"/>
      <c r="L29" s="31"/>
      <c r="M29" s="31"/>
      <c r="N29" s="28"/>
      <c r="O29" s="28"/>
      <c r="P29" s="28"/>
      <c r="Q29" s="41">
        <f>A30</f>
        <v>59011</v>
      </c>
      <c r="R29" s="28"/>
      <c r="S29" s="28"/>
      <c r="T29" s="28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</row>
    <row r="30" spans="1:57" x14ac:dyDescent="0.3">
      <c r="A30" s="39">
        <v>59011</v>
      </c>
      <c r="B30" s="14" t="s">
        <v>35</v>
      </c>
      <c r="C30" s="74">
        <v>45083</v>
      </c>
      <c r="D30" s="15">
        <v>11</v>
      </c>
      <c r="E30" s="16">
        <v>125000</v>
      </c>
      <c r="F30" s="16">
        <v>7630</v>
      </c>
      <c r="G30" s="16">
        <f>E30-F30</f>
        <v>117370</v>
      </c>
      <c r="H30" s="16">
        <f>ROUND(G30*18%,)</f>
        <v>21127</v>
      </c>
      <c r="I30" s="16">
        <f>ROUND(G30+H30,)</f>
        <v>138497</v>
      </c>
      <c r="J30" s="16">
        <f>G30*$J$6</f>
        <v>1173.7</v>
      </c>
      <c r="K30" s="16">
        <f>G30*5%</f>
        <v>5868.5</v>
      </c>
      <c r="L30" s="16">
        <f>G30*L29</f>
        <v>0</v>
      </c>
      <c r="M30" s="16">
        <v>0</v>
      </c>
      <c r="N30" s="52">
        <f>H30</f>
        <v>21127</v>
      </c>
      <c r="O30" s="16">
        <v>5869</v>
      </c>
      <c r="P30" s="16">
        <f>ROUNDDOWN(I30-SUM(J30:O30), 0)</f>
        <v>104458</v>
      </c>
      <c r="Q30" s="22"/>
      <c r="R30" s="16">
        <v>49500</v>
      </c>
      <c r="S30" s="23" t="s">
        <v>76</v>
      </c>
      <c r="T30" s="16">
        <f>SUM(P30:P33)-SUM(R30:R33)</f>
        <v>-1</v>
      </c>
    </row>
    <row r="31" spans="1:57" x14ac:dyDescent="0.3">
      <c r="A31" s="39">
        <v>59011</v>
      </c>
      <c r="B31" s="14" t="s">
        <v>5</v>
      </c>
      <c r="C31" s="74">
        <v>45217</v>
      </c>
      <c r="D31" s="15">
        <v>11</v>
      </c>
      <c r="E31" s="16">
        <v>21126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52">
        <f>E31</f>
        <v>21126</v>
      </c>
      <c r="Q31" s="19"/>
      <c r="R31" s="16">
        <v>54958</v>
      </c>
      <c r="S31" s="23" t="s">
        <v>77</v>
      </c>
      <c r="T31" s="16"/>
    </row>
    <row r="32" spans="1:57" ht="22.8" x14ac:dyDescent="0.3">
      <c r="A32" s="39">
        <v>59011</v>
      </c>
      <c r="B32" s="14"/>
      <c r="C32" s="74"/>
      <c r="D32" s="15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9"/>
      <c r="R32" s="16">
        <v>21127</v>
      </c>
      <c r="S32" s="23" t="s">
        <v>78</v>
      </c>
      <c r="T32" s="16"/>
    </row>
    <row r="33" spans="1:57" x14ac:dyDescent="0.3">
      <c r="A33" s="39"/>
      <c r="B33" s="14"/>
      <c r="C33" s="74"/>
      <c r="D33" s="15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9"/>
      <c r="R33" s="16"/>
      <c r="S33" s="21"/>
      <c r="T33" s="16"/>
    </row>
    <row r="34" spans="1:57" s="30" customFormat="1" x14ac:dyDescent="0.3">
      <c r="A34" s="40"/>
      <c r="B34" s="28"/>
      <c r="C34" s="75"/>
      <c r="D34" s="28"/>
      <c r="E34" s="28"/>
      <c r="F34" s="28"/>
      <c r="G34" s="28"/>
      <c r="H34" s="28"/>
      <c r="I34" s="28"/>
      <c r="J34" s="31"/>
      <c r="K34" s="31"/>
      <c r="L34" s="31"/>
      <c r="M34" s="31"/>
      <c r="N34" s="28"/>
      <c r="O34" s="28"/>
      <c r="P34" s="28"/>
      <c r="Q34" s="41">
        <f>A35</f>
        <v>56243</v>
      </c>
      <c r="R34" s="28"/>
      <c r="S34" s="28"/>
      <c r="T34" s="28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</row>
    <row r="35" spans="1:57" x14ac:dyDescent="0.3">
      <c r="A35" s="39">
        <v>56243</v>
      </c>
      <c r="B35" s="14" t="s">
        <v>36</v>
      </c>
      <c r="C35" s="74">
        <v>45020</v>
      </c>
      <c r="D35" s="15">
        <v>4</v>
      </c>
      <c r="E35" s="16">
        <v>190500</v>
      </c>
      <c r="F35" s="16">
        <v>43271.34</v>
      </c>
      <c r="G35" s="16">
        <f>E35-F35</f>
        <v>147228.66</v>
      </c>
      <c r="H35" s="16">
        <f>ROUND(G35*18%,)</f>
        <v>26501</v>
      </c>
      <c r="I35" s="16">
        <f>ROUND(G35+H35,)</f>
        <v>173730</v>
      </c>
      <c r="J35" s="16">
        <f>G35*$J$6</f>
        <v>1472.2866000000001</v>
      </c>
      <c r="K35" s="16">
        <f>G35*10%</f>
        <v>14722.866000000002</v>
      </c>
      <c r="L35" s="16">
        <v>0</v>
      </c>
      <c r="M35" s="16">
        <v>0</v>
      </c>
      <c r="N35" s="52">
        <f>H35</f>
        <v>26501</v>
      </c>
      <c r="O35" s="16">
        <v>0</v>
      </c>
      <c r="P35" s="16">
        <f>ROUNDDOWN(I35-SUM(J35:O35), 0)</f>
        <v>131033</v>
      </c>
      <c r="Q35" s="22"/>
      <c r="R35" s="16">
        <v>131033</v>
      </c>
      <c r="S35" s="18" t="s">
        <v>79</v>
      </c>
      <c r="T35" s="16">
        <f>SUM(P35:P38)-SUM(R35:R38)</f>
        <v>0</v>
      </c>
    </row>
    <row r="36" spans="1:57" x14ac:dyDescent="0.3">
      <c r="A36" s="39">
        <v>56243</v>
      </c>
      <c r="B36" s="14" t="s">
        <v>36</v>
      </c>
      <c r="C36" s="74">
        <v>45080</v>
      </c>
      <c r="D36" s="15">
        <v>5</v>
      </c>
      <c r="E36" s="16">
        <v>190500</v>
      </c>
      <c r="F36" s="16">
        <v>0</v>
      </c>
      <c r="G36" s="16">
        <f>E36-F36</f>
        <v>190500</v>
      </c>
      <c r="H36" s="16">
        <f>ROUND(G36*18%,)</f>
        <v>34290</v>
      </c>
      <c r="I36" s="16">
        <f>ROUND(G36+H36,)</f>
        <v>224790</v>
      </c>
      <c r="J36" s="16">
        <f>G36*$J$6</f>
        <v>1905</v>
      </c>
      <c r="K36" s="16">
        <f>G36*5%</f>
        <v>9525</v>
      </c>
      <c r="L36" s="16">
        <v>0</v>
      </c>
      <c r="M36" s="16">
        <v>0</v>
      </c>
      <c r="N36" s="52">
        <f>H36</f>
        <v>34290</v>
      </c>
      <c r="O36" s="16">
        <f>10%*G36</f>
        <v>19050</v>
      </c>
      <c r="P36" s="16">
        <f>ROUNDDOWN(I36-SUM(J36:O36), 0)</f>
        <v>160020</v>
      </c>
      <c r="Q36" s="19"/>
      <c r="R36" s="16">
        <v>160020</v>
      </c>
      <c r="S36" s="21" t="s">
        <v>80</v>
      </c>
      <c r="T36" s="16"/>
    </row>
    <row r="37" spans="1:57" x14ac:dyDescent="0.3">
      <c r="A37" s="39">
        <v>56243</v>
      </c>
      <c r="B37" s="14" t="s">
        <v>5</v>
      </c>
      <c r="C37" s="74"/>
      <c r="D37" s="15" t="s">
        <v>7</v>
      </c>
      <c r="E37" s="16">
        <f>N35+N36</f>
        <v>60791</v>
      </c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52">
        <f>E37</f>
        <v>60791</v>
      </c>
      <c r="Q37" s="19"/>
      <c r="R37" s="16">
        <v>60791</v>
      </c>
      <c r="S37" s="21" t="s">
        <v>81</v>
      </c>
      <c r="T37" s="16"/>
    </row>
    <row r="38" spans="1:57" x14ac:dyDescent="0.3">
      <c r="A38" s="39"/>
      <c r="B38" s="14"/>
      <c r="C38" s="74"/>
      <c r="D38" s="15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9"/>
      <c r="R38" s="16"/>
      <c r="S38" s="16"/>
      <c r="T38" s="16"/>
    </row>
    <row r="39" spans="1:57" s="30" customFormat="1" x14ac:dyDescent="0.3">
      <c r="A39" s="40"/>
      <c r="B39" s="28"/>
      <c r="C39" s="75"/>
      <c r="D39" s="28"/>
      <c r="E39" s="28"/>
      <c r="F39" s="28"/>
      <c r="G39" s="28"/>
      <c r="H39" s="28"/>
      <c r="I39" s="28"/>
      <c r="J39" s="31"/>
      <c r="K39" s="31"/>
      <c r="L39" s="31"/>
      <c r="M39" s="31"/>
      <c r="N39" s="28"/>
      <c r="O39" s="28"/>
      <c r="P39" s="28"/>
      <c r="Q39" s="41">
        <f>A40</f>
        <v>58562</v>
      </c>
      <c r="R39" s="28"/>
      <c r="S39" s="28"/>
      <c r="T39" s="28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</row>
    <row r="40" spans="1:57" x14ac:dyDescent="0.3">
      <c r="A40" s="39">
        <v>58562</v>
      </c>
      <c r="B40" s="14" t="s">
        <v>170</v>
      </c>
      <c r="C40" s="74">
        <v>45128</v>
      </c>
      <c r="D40" s="15">
        <v>7</v>
      </c>
      <c r="E40" s="16">
        <v>57000</v>
      </c>
      <c r="F40" s="16">
        <v>0</v>
      </c>
      <c r="G40" s="16">
        <f>E40-F40</f>
        <v>57000</v>
      </c>
      <c r="H40" s="16">
        <f>ROUND(G40*18%,)</f>
        <v>10260</v>
      </c>
      <c r="I40" s="16">
        <f>ROUND(G40+H40,)</f>
        <v>67260</v>
      </c>
      <c r="J40" s="16">
        <f>G40*$J$6</f>
        <v>570</v>
      </c>
      <c r="K40" s="16">
        <f>G40*5%</f>
        <v>2850</v>
      </c>
      <c r="L40" s="16">
        <v>0</v>
      </c>
      <c r="M40" s="16">
        <v>0</v>
      </c>
      <c r="N40" s="52">
        <f>H40</f>
        <v>10260</v>
      </c>
      <c r="O40" s="16">
        <v>0</v>
      </c>
      <c r="P40" s="16">
        <f>ROUNDDOWN(I40-SUM(J40:O40), 0)</f>
        <v>53580</v>
      </c>
      <c r="Q40" s="22"/>
      <c r="R40" s="16">
        <v>53580</v>
      </c>
      <c r="S40" s="21" t="s">
        <v>82</v>
      </c>
      <c r="T40" s="16">
        <f>SUM(P39:P41)-SUM(R39:R41)</f>
        <v>0</v>
      </c>
    </row>
    <row r="41" spans="1:57" x14ac:dyDescent="0.3">
      <c r="A41" s="39">
        <v>58562</v>
      </c>
      <c r="B41" s="14" t="s">
        <v>5</v>
      </c>
      <c r="C41" s="74"/>
      <c r="D41" s="15">
        <v>7</v>
      </c>
      <c r="E41" s="16">
        <f>N40</f>
        <v>10260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52">
        <f>E41</f>
        <v>10260</v>
      </c>
      <c r="Q41" s="19"/>
      <c r="R41" s="16">
        <v>10260</v>
      </c>
      <c r="S41" s="21" t="s">
        <v>83</v>
      </c>
      <c r="T41" s="16"/>
    </row>
    <row r="42" spans="1:57" s="30" customFormat="1" x14ac:dyDescent="0.3">
      <c r="A42" s="40"/>
      <c r="B42" s="28"/>
      <c r="C42" s="75"/>
      <c r="D42" s="28"/>
      <c r="E42" s="28"/>
      <c r="F42" s="28"/>
      <c r="G42" s="28"/>
      <c r="H42" s="28"/>
      <c r="I42" s="28"/>
      <c r="J42" s="31"/>
      <c r="K42" s="31"/>
      <c r="L42" s="31"/>
      <c r="M42" s="31"/>
      <c r="N42" s="28"/>
      <c r="O42" s="28"/>
      <c r="P42" s="28"/>
      <c r="Q42" s="41">
        <f>A43</f>
        <v>58557</v>
      </c>
      <c r="R42" s="28"/>
      <c r="S42" s="28"/>
      <c r="T42" s="28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</row>
    <row r="43" spans="1:57" x14ac:dyDescent="0.3">
      <c r="A43" s="39">
        <v>58557</v>
      </c>
      <c r="B43" s="14" t="s">
        <v>37</v>
      </c>
      <c r="C43" s="74">
        <v>45126</v>
      </c>
      <c r="D43" s="15">
        <v>6</v>
      </c>
      <c r="E43" s="16">
        <v>40000</v>
      </c>
      <c r="F43" s="16">
        <v>9537.5</v>
      </c>
      <c r="G43" s="16">
        <f>E43-F43</f>
        <v>30462.5</v>
      </c>
      <c r="H43" s="16">
        <f>ROUND(G43*18%,)</f>
        <v>5483</v>
      </c>
      <c r="I43" s="16">
        <f>ROUND(G43+H43,)</f>
        <v>35946</v>
      </c>
      <c r="J43" s="16">
        <f>G43*$J$6</f>
        <v>304.625</v>
      </c>
      <c r="K43" s="16">
        <f>G43*5%</f>
        <v>1523.125</v>
      </c>
      <c r="L43" s="16">
        <v>0</v>
      </c>
      <c r="M43" s="16">
        <v>0</v>
      </c>
      <c r="N43" s="52">
        <f>H43</f>
        <v>5483</v>
      </c>
      <c r="O43" s="16">
        <v>0</v>
      </c>
      <c r="P43" s="16">
        <f>ROUNDDOWN(I43-SUM(J43:O43), 0)</f>
        <v>28635</v>
      </c>
      <c r="Q43" s="22"/>
      <c r="R43" s="16">
        <v>28635</v>
      </c>
      <c r="S43" s="18" t="s">
        <v>84</v>
      </c>
      <c r="T43" s="16">
        <f>SUM(P43:P44)-SUM(R43:R44)</f>
        <v>5483</v>
      </c>
    </row>
    <row r="44" spans="1:57" x14ac:dyDescent="0.3">
      <c r="A44" s="39">
        <v>58557</v>
      </c>
      <c r="B44" s="14" t="s">
        <v>5</v>
      </c>
      <c r="C44" s="74"/>
      <c r="D44" s="15">
        <v>6</v>
      </c>
      <c r="E44" s="16">
        <f>N43</f>
        <v>5483</v>
      </c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52">
        <f>E44</f>
        <v>5483</v>
      </c>
      <c r="Q44" s="22"/>
      <c r="R44" s="16"/>
      <c r="S44" s="18"/>
      <c r="T44" s="16"/>
    </row>
    <row r="45" spans="1:57" s="30" customFormat="1" x14ac:dyDescent="0.3">
      <c r="A45" s="40"/>
      <c r="B45" s="28"/>
      <c r="C45" s="75"/>
      <c r="D45" s="28"/>
      <c r="E45" s="28"/>
      <c r="F45" s="28"/>
      <c r="G45" s="28"/>
      <c r="H45" s="28"/>
      <c r="I45" s="28"/>
      <c r="J45" s="31"/>
      <c r="K45" s="31"/>
      <c r="L45" s="31"/>
      <c r="M45" s="31"/>
      <c r="N45" s="28"/>
      <c r="O45" s="28"/>
      <c r="P45" s="28"/>
      <c r="Q45" s="41">
        <f>A46</f>
        <v>59316</v>
      </c>
      <c r="R45" s="28"/>
      <c r="S45" s="28"/>
      <c r="T45" s="28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</row>
    <row r="46" spans="1:57" x14ac:dyDescent="0.3">
      <c r="A46" s="39">
        <v>59316</v>
      </c>
      <c r="B46" s="14" t="s">
        <v>38</v>
      </c>
      <c r="C46" s="74">
        <v>45208</v>
      </c>
      <c r="D46" s="15">
        <v>14</v>
      </c>
      <c r="E46" s="16">
        <v>145000</v>
      </c>
      <c r="F46" s="16">
        <v>0</v>
      </c>
      <c r="G46" s="16">
        <f>E46-F46</f>
        <v>145000</v>
      </c>
      <c r="H46" s="16">
        <f>ROUND(G46*18%,)</f>
        <v>26100</v>
      </c>
      <c r="I46" s="16">
        <f>ROUND(G46+H46,)</f>
        <v>171100</v>
      </c>
      <c r="J46" s="16">
        <f>G46*$J$6</f>
        <v>1450</v>
      </c>
      <c r="K46" s="16">
        <f>G46*5%</f>
        <v>7250</v>
      </c>
      <c r="L46" s="16">
        <v>0</v>
      </c>
      <c r="M46" s="16">
        <v>0</v>
      </c>
      <c r="N46" s="52">
        <f>H46</f>
        <v>26100</v>
      </c>
      <c r="O46" s="16">
        <v>0</v>
      </c>
      <c r="P46" s="16">
        <f>ROUNDDOWN(I46-SUM(J46:O46), 0)</f>
        <v>136300</v>
      </c>
      <c r="Q46" s="24"/>
      <c r="R46" s="16">
        <v>136300</v>
      </c>
      <c r="S46" s="18" t="s">
        <v>85</v>
      </c>
      <c r="T46" s="16">
        <f>SUM(P46:P48)-SUM(R46:R48)</f>
        <v>0</v>
      </c>
    </row>
    <row r="47" spans="1:57" x14ac:dyDescent="0.3">
      <c r="A47" s="39">
        <v>59316</v>
      </c>
      <c r="B47" s="14" t="s">
        <v>5</v>
      </c>
      <c r="C47" s="74">
        <v>45245</v>
      </c>
      <c r="D47" s="15">
        <v>14</v>
      </c>
      <c r="E47" s="16">
        <v>26100</v>
      </c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52">
        <f>E47</f>
        <v>26100</v>
      </c>
      <c r="Q47" s="24"/>
      <c r="R47" s="16">
        <v>26100</v>
      </c>
      <c r="S47" s="18" t="s">
        <v>86</v>
      </c>
      <c r="T47" s="16"/>
    </row>
    <row r="48" spans="1:57" x14ac:dyDescent="0.3">
      <c r="A48" s="39"/>
      <c r="B48" s="14"/>
      <c r="C48" s="74"/>
      <c r="D48" s="15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>
        <f t="shared" ref="P48" si="7">ROUNDDOWN(I48-SUM(J48:O48), 0)</f>
        <v>0</v>
      </c>
      <c r="Q48" s="24"/>
      <c r="R48" s="16"/>
      <c r="S48" s="18"/>
      <c r="T48" s="16"/>
    </row>
    <row r="49" spans="1:57" s="30" customFormat="1" x14ac:dyDescent="0.3">
      <c r="A49" s="40"/>
      <c r="B49" s="28"/>
      <c r="C49" s="75"/>
      <c r="D49" s="28"/>
      <c r="E49" s="28"/>
      <c r="F49" s="28"/>
      <c r="G49" s="28"/>
      <c r="H49" s="28"/>
      <c r="I49" s="28"/>
      <c r="J49" s="31"/>
      <c r="K49" s="31"/>
      <c r="L49" s="31"/>
      <c r="M49" s="31"/>
      <c r="N49" s="28"/>
      <c r="O49" s="28"/>
      <c r="P49" s="28"/>
      <c r="Q49" s="41">
        <f>A50</f>
        <v>59826</v>
      </c>
      <c r="R49" s="28"/>
      <c r="S49" s="28"/>
      <c r="T49" s="28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</row>
    <row r="50" spans="1:57" x14ac:dyDescent="0.3">
      <c r="A50" s="39">
        <v>59826</v>
      </c>
      <c r="B50" s="14" t="s">
        <v>39</v>
      </c>
      <c r="C50" s="74">
        <v>45208</v>
      </c>
      <c r="D50" s="15">
        <v>13</v>
      </c>
      <c r="E50" s="16">
        <v>170000</v>
      </c>
      <c r="F50" s="16">
        <v>33187</v>
      </c>
      <c r="G50" s="16">
        <f>E50-F50</f>
        <v>136813</v>
      </c>
      <c r="H50" s="16">
        <f>ROUND(G50*18%,)</f>
        <v>24626</v>
      </c>
      <c r="I50" s="16">
        <f>ROUND(G50+H50,)</f>
        <v>161439</v>
      </c>
      <c r="J50" s="16">
        <f>G50*$J$6</f>
        <v>1368.13</v>
      </c>
      <c r="K50" s="16">
        <f>G50*5%</f>
        <v>6840.6500000000005</v>
      </c>
      <c r="L50" s="16">
        <v>0</v>
      </c>
      <c r="M50" s="16">
        <v>0</v>
      </c>
      <c r="N50" s="52">
        <f>H50</f>
        <v>24626</v>
      </c>
      <c r="O50" s="16">
        <v>0</v>
      </c>
      <c r="P50" s="16">
        <f>ROUNDDOWN(I50-SUM(J50:O50), 0)</f>
        <v>128604</v>
      </c>
      <c r="Q50" s="24"/>
      <c r="R50" s="16">
        <v>128603</v>
      </c>
      <c r="S50" s="18" t="s">
        <v>87</v>
      </c>
      <c r="T50" s="16">
        <f>SUM(P49:P52)-SUM(R49:R52)</f>
        <v>1</v>
      </c>
    </row>
    <row r="51" spans="1:57" x14ac:dyDescent="0.3">
      <c r="A51" s="39">
        <v>59826</v>
      </c>
      <c r="B51" s="14" t="s">
        <v>5</v>
      </c>
      <c r="C51" s="74">
        <v>45245</v>
      </c>
      <c r="D51" s="15">
        <v>13</v>
      </c>
      <c r="E51" s="16">
        <v>24626</v>
      </c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52">
        <f>E51</f>
        <v>24626</v>
      </c>
      <c r="Q51" s="24"/>
      <c r="R51" s="16">
        <v>24626</v>
      </c>
      <c r="S51" s="18" t="s">
        <v>88</v>
      </c>
      <c r="T51" s="16"/>
    </row>
    <row r="52" spans="1:57" x14ac:dyDescent="0.3">
      <c r="A52" s="39"/>
      <c r="B52" s="14"/>
      <c r="C52" s="74"/>
      <c r="D52" s="15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24"/>
      <c r="R52" s="16"/>
      <c r="S52" s="18"/>
      <c r="T52" s="16"/>
    </row>
    <row r="53" spans="1:57" s="30" customFormat="1" x14ac:dyDescent="0.3">
      <c r="A53" s="40"/>
      <c r="B53" s="28"/>
      <c r="C53" s="75"/>
      <c r="D53" s="28"/>
      <c r="E53" s="28"/>
      <c r="F53" s="28"/>
      <c r="G53" s="28"/>
      <c r="H53" s="28"/>
      <c r="I53" s="28"/>
      <c r="J53" s="31"/>
      <c r="K53" s="31"/>
      <c r="L53" s="31"/>
      <c r="M53" s="31"/>
      <c r="N53" s="28"/>
      <c r="O53" s="28"/>
      <c r="P53" s="28"/>
      <c r="Q53" s="41">
        <f>A54</f>
        <v>59827</v>
      </c>
      <c r="R53" s="28"/>
      <c r="S53" s="28"/>
      <c r="T53" s="28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</row>
    <row r="54" spans="1:57" x14ac:dyDescent="0.3">
      <c r="A54" s="39">
        <v>59827</v>
      </c>
      <c r="B54" s="14" t="s">
        <v>40</v>
      </c>
      <c r="C54" s="74">
        <v>45208</v>
      </c>
      <c r="D54" s="15">
        <v>15</v>
      </c>
      <c r="E54" s="16">
        <v>59900</v>
      </c>
      <c r="F54" s="16">
        <v>0</v>
      </c>
      <c r="G54" s="16">
        <f>E54-F54</f>
        <v>59900</v>
      </c>
      <c r="H54" s="16">
        <f>ROUND(G54*18%,)</f>
        <v>10782</v>
      </c>
      <c r="I54" s="16">
        <f>ROUND(G54+H54,)</f>
        <v>70682</v>
      </c>
      <c r="J54" s="16">
        <f>G54*$J$6</f>
        <v>599</v>
      </c>
      <c r="K54" s="16">
        <f>G54*5%</f>
        <v>2995</v>
      </c>
      <c r="L54" s="16">
        <v>0</v>
      </c>
      <c r="M54" s="16">
        <v>0</v>
      </c>
      <c r="N54" s="52">
        <f>H54</f>
        <v>10782</v>
      </c>
      <c r="O54" s="16">
        <v>0</v>
      </c>
      <c r="P54" s="16">
        <f>ROUNDDOWN(I54-SUM(J54:O54), 0)</f>
        <v>56306</v>
      </c>
      <c r="Q54" s="22"/>
      <c r="R54" s="16">
        <v>56306</v>
      </c>
      <c r="S54" s="18" t="s">
        <v>89</v>
      </c>
      <c r="T54" s="16">
        <f>SUM(P54:P57)-SUM(R54:R57)</f>
        <v>0</v>
      </c>
    </row>
    <row r="55" spans="1:57" x14ac:dyDescent="0.3">
      <c r="A55" s="39">
        <v>59827</v>
      </c>
      <c r="B55" s="14" t="s">
        <v>5</v>
      </c>
      <c r="C55" s="74"/>
      <c r="D55" s="15">
        <v>15</v>
      </c>
      <c r="E55" s="16">
        <v>10782</v>
      </c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52">
        <f>E55</f>
        <v>10782</v>
      </c>
      <c r="Q55" s="22"/>
      <c r="R55" s="16">
        <v>10782</v>
      </c>
      <c r="S55" s="18" t="s">
        <v>90</v>
      </c>
      <c r="T55" s="16"/>
    </row>
    <row r="56" spans="1:57" x14ac:dyDescent="0.3">
      <c r="A56" s="39"/>
      <c r="B56" s="14"/>
      <c r="C56" s="74"/>
      <c r="D56" s="15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22"/>
      <c r="R56" s="16"/>
      <c r="S56" s="18"/>
      <c r="T56" s="16"/>
    </row>
    <row r="57" spans="1:57" x14ac:dyDescent="0.3">
      <c r="A57" s="39"/>
      <c r="B57" s="14"/>
      <c r="C57" s="74"/>
      <c r="D57" s="15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22"/>
      <c r="R57" s="16"/>
      <c r="S57" s="18"/>
      <c r="T57" s="16"/>
    </row>
    <row r="58" spans="1:57" s="30" customFormat="1" x14ac:dyDescent="0.3">
      <c r="A58" s="40"/>
      <c r="B58" s="28"/>
      <c r="C58" s="75"/>
      <c r="D58" s="28"/>
      <c r="E58" s="28"/>
      <c r="F58" s="28"/>
      <c r="G58" s="28"/>
      <c r="H58" s="28"/>
      <c r="I58" s="28"/>
      <c r="J58" s="31"/>
      <c r="K58" s="31"/>
      <c r="L58" s="31"/>
      <c r="M58" s="31"/>
      <c r="N58" s="28"/>
      <c r="O58" s="28"/>
      <c r="P58" s="28"/>
      <c r="Q58" s="41">
        <f>A59</f>
        <v>58887</v>
      </c>
      <c r="R58" s="28"/>
      <c r="S58" s="28"/>
      <c r="T58" s="28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</row>
    <row r="59" spans="1:57" x14ac:dyDescent="0.3">
      <c r="A59" s="39">
        <v>58887</v>
      </c>
      <c r="B59" s="14" t="s">
        <v>41</v>
      </c>
      <c r="C59" s="74">
        <v>45208</v>
      </c>
      <c r="D59" s="15">
        <v>17</v>
      </c>
      <c r="E59" s="16">
        <v>190500</v>
      </c>
      <c r="F59" s="16">
        <v>38631</v>
      </c>
      <c r="G59" s="16">
        <f>E59-F59</f>
        <v>151869</v>
      </c>
      <c r="H59" s="16">
        <f>ROUND(G59*18%,)</f>
        <v>27336</v>
      </c>
      <c r="I59" s="16">
        <f>ROUND(G59+H59,)</f>
        <v>179205</v>
      </c>
      <c r="J59" s="16">
        <f>G59*$J$6</f>
        <v>1518.69</v>
      </c>
      <c r="K59" s="16">
        <f>G59*5%</f>
        <v>7593.4500000000007</v>
      </c>
      <c r="L59" s="16">
        <v>0</v>
      </c>
      <c r="M59" s="16">
        <v>0</v>
      </c>
      <c r="N59" s="52">
        <f>H59</f>
        <v>27336</v>
      </c>
      <c r="O59" s="16">
        <v>0</v>
      </c>
      <c r="P59" s="16">
        <f>ROUNDDOWN(I59-SUM(J59:O59), 0)</f>
        <v>142756</v>
      </c>
      <c r="Q59" s="26"/>
      <c r="R59" s="16">
        <v>142757</v>
      </c>
      <c r="S59" s="18" t="s">
        <v>91</v>
      </c>
      <c r="T59" s="16">
        <f>SUM(P59:P62)-SUM(R59:R62)</f>
        <v>-2</v>
      </c>
    </row>
    <row r="60" spans="1:57" x14ac:dyDescent="0.3">
      <c r="A60" s="39">
        <v>58887</v>
      </c>
      <c r="B60" s="14" t="s">
        <v>41</v>
      </c>
      <c r="C60" s="74">
        <v>45238</v>
      </c>
      <c r="D60" s="15">
        <v>19</v>
      </c>
      <c r="E60" s="16">
        <v>133350</v>
      </c>
      <c r="F60" s="16">
        <v>5722</v>
      </c>
      <c r="G60" s="16">
        <f t="shared" ref="G60" si="8">E60-F60</f>
        <v>127628</v>
      </c>
      <c r="H60" s="16">
        <f t="shared" ref="H60" si="9">ROUND(G60*18%,)</f>
        <v>22973</v>
      </c>
      <c r="I60" s="16">
        <f t="shared" ref="I60" si="10">ROUND(G60+H60,)</f>
        <v>150601</v>
      </c>
      <c r="J60" s="16">
        <f t="shared" ref="J60" si="11">G60*$J$6</f>
        <v>1276.28</v>
      </c>
      <c r="K60" s="16">
        <f t="shared" ref="K60" si="12">G60*5%</f>
        <v>6381.4000000000005</v>
      </c>
      <c r="L60" s="16">
        <v>0</v>
      </c>
      <c r="M60" s="16">
        <v>0</v>
      </c>
      <c r="N60" s="52">
        <f t="shared" ref="N60" si="13">H60</f>
        <v>22973</v>
      </c>
      <c r="O60" s="16"/>
      <c r="P60" s="16">
        <f t="shared" ref="P60" si="14">ROUNDDOWN(I60-SUM(J60:O60), 0)</f>
        <v>119970</v>
      </c>
      <c r="Q60" s="22"/>
      <c r="R60" s="16">
        <v>27337</v>
      </c>
      <c r="S60" s="18" t="s">
        <v>92</v>
      </c>
      <c r="T60" s="16"/>
    </row>
    <row r="61" spans="1:57" x14ac:dyDescent="0.3">
      <c r="A61" s="39">
        <v>58887</v>
      </c>
      <c r="B61" s="14" t="s">
        <v>5</v>
      </c>
      <c r="C61" s="74">
        <v>45245</v>
      </c>
      <c r="D61" s="15">
        <v>17</v>
      </c>
      <c r="E61" s="16">
        <v>27336</v>
      </c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52">
        <f>E61</f>
        <v>27336</v>
      </c>
      <c r="Q61" s="22"/>
      <c r="R61" s="16">
        <v>119970</v>
      </c>
      <c r="S61" s="18" t="s">
        <v>93</v>
      </c>
      <c r="T61" s="16"/>
    </row>
    <row r="62" spans="1:57" x14ac:dyDescent="0.3">
      <c r="A62" s="39">
        <v>58887</v>
      </c>
      <c r="B62" s="14" t="s">
        <v>5</v>
      </c>
      <c r="C62" s="74"/>
      <c r="D62" s="15">
        <v>19</v>
      </c>
      <c r="E62" s="16">
        <f>N60</f>
        <v>22973</v>
      </c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52">
        <f>E62</f>
        <v>22973</v>
      </c>
      <c r="Q62" s="22"/>
      <c r="R62" s="16">
        <v>22973</v>
      </c>
      <c r="S62" s="18" t="s">
        <v>94</v>
      </c>
      <c r="T62" s="16"/>
    </row>
    <row r="63" spans="1:57" s="30" customFormat="1" x14ac:dyDescent="0.3">
      <c r="A63" s="40"/>
      <c r="B63" s="28"/>
      <c r="C63" s="75"/>
      <c r="D63" s="28"/>
      <c r="E63" s="28"/>
      <c r="F63" s="28"/>
      <c r="G63" s="28"/>
      <c r="H63" s="28"/>
      <c r="I63" s="28"/>
      <c r="J63" s="31"/>
      <c r="K63" s="31"/>
      <c r="L63" s="31"/>
      <c r="M63" s="31"/>
      <c r="N63" s="28"/>
      <c r="O63" s="28"/>
      <c r="P63" s="28"/>
      <c r="Q63" s="41">
        <f>A64</f>
        <v>59317</v>
      </c>
      <c r="R63" s="28"/>
      <c r="S63" s="28"/>
      <c r="T63" s="28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</row>
    <row r="64" spans="1:57" x14ac:dyDescent="0.3">
      <c r="A64" s="39">
        <v>59317</v>
      </c>
      <c r="B64" s="14" t="s">
        <v>42</v>
      </c>
      <c r="C64" s="74">
        <v>45220</v>
      </c>
      <c r="D64" s="15">
        <v>18</v>
      </c>
      <c r="E64" s="16">
        <v>75000</v>
      </c>
      <c r="F64" s="16"/>
      <c r="G64" s="16">
        <f>E64-F64</f>
        <v>75000</v>
      </c>
      <c r="H64" s="16">
        <f>ROUND(G64*18%,)</f>
        <v>13500</v>
      </c>
      <c r="I64" s="16">
        <f>ROUND(G64+H64,)</f>
        <v>88500</v>
      </c>
      <c r="J64" s="16">
        <f>G64*$J$6</f>
        <v>750</v>
      </c>
      <c r="K64" s="16">
        <f>G64*5%</f>
        <v>3750</v>
      </c>
      <c r="L64" s="16">
        <v>0</v>
      </c>
      <c r="M64" s="16">
        <v>0</v>
      </c>
      <c r="N64" s="52">
        <f>H64</f>
        <v>13500</v>
      </c>
      <c r="O64" s="16">
        <v>0</v>
      </c>
      <c r="P64" s="16">
        <f>ROUNDDOWN(I64-SUM(J64:O64), 0)</f>
        <v>70500</v>
      </c>
      <c r="Q64" s="22"/>
      <c r="R64" s="16">
        <v>70500</v>
      </c>
      <c r="S64" s="18" t="s">
        <v>95</v>
      </c>
      <c r="T64" s="16">
        <f>SUM(P64:P65)-SUM(R64:R65)</f>
        <v>0</v>
      </c>
    </row>
    <row r="65" spans="1:57" x14ac:dyDescent="0.3">
      <c r="A65" s="39">
        <v>59317</v>
      </c>
      <c r="B65" s="14" t="s">
        <v>5</v>
      </c>
      <c r="C65" s="74">
        <v>45245</v>
      </c>
      <c r="D65" s="15">
        <v>18</v>
      </c>
      <c r="E65" s="16">
        <v>13500</v>
      </c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52">
        <f>E65</f>
        <v>13500</v>
      </c>
      <c r="Q65" s="22"/>
      <c r="R65" s="16">
        <v>13500</v>
      </c>
      <c r="S65" s="18" t="s">
        <v>96</v>
      </c>
      <c r="T65" s="16"/>
    </row>
    <row r="66" spans="1:57" s="30" customFormat="1" x14ac:dyDescent="0.3">
      <c r="A66" s="40"/>
      <c r="B66" s="28"/>
      <c r="C66" s="75"/>
      <c r="D66" s="28"/>
      <c r="E66" s="28"/>
      <c r="F66" s="28"/>
      <c r="G66" s="28"/>
      <c r="H66" s="28"/>
      <c r="I66" s="28"/>
      <c r="J66" s="31"/>
      <c r="K66" s="31"/>
      <c r="L66" s="31"/>
      <c r="M66" s="31"/>
      <c r="N66" s="28"/>
      <c r="O66" s="28"/>
      <c r="P66" s="28"/>
      <c r="Q66" s="41">
        <f>A67</f>
        <v>59836</v>
      </c>
      <c r="R66" s="28"/>
      <c r="S66" s="28"/>
      <c r="T66" s="28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</row>
    <row r="67" spans="1:57" x14ac:dyDescent="0.3">
      <c r="A67" s="39">
        <v>59836</v>
      </c>
      <c r="B67" s="14" t="s">
        <v>43</v>
      </c>
      <c r="C67" s="74">
        <v>45208</v>
      </c>
      <c r="D67" s="15">
        <v>16</v>
      </c>
      <c r="E67" s="16">
        <v>55200</v>
      </c>
      <c r="F67" s="16"/>
      <c r="G67" s="16">
        <f>E67-F67</f>
        <v>55200</v>
      </c>
      <c r="H67" s="16">
        <f>ROUND(G67*18%,)</f>
        <v>9936</v>
      </c>
      <c r="I67" s="16">
        <f>ROUND(G67+H67,)</f>
        <v>65136</v>
      </c>
      <c r="J67" s="16">
        <f>G67*$J$6</f>
        <v>552</v>
      </c>
      <c r="K67" s="16">
        <f>G67*5%</f>
        <v>2760</v>
      </c>
      <c r="L67" s="16">
        <v>0</v>
      </c>
      <c r="M67" s="16">
        <v>0</v>
      </c>
      <c r="N67" s="52">
        <f>H67</f>
        <v>9936</v>
      </c>
      <c r="O67" s="16">
        <v>0</v>
      </c>
      <c r="P67" s="16">
        <f>ROUNDDOWN(I67-SUM(J67:O67), 0)</f>
        <v>51888</v>
      </c>
      <c r="Q67" s="22"/>
      <c r="R67" s="16">
        <v>51888</v>
      </c>
      <c r="S67" s="18" t="s">
        <v>97</v>
      </c>
      <c r="T67" s="16">
        <f>SUM(P67:P68)-SUM(R67:R68)</f>
        <v>0</v>
      </c>
    </row>
    <row r="68" spans="1:57" x14ac:dyDescent="0.3">
      <c r="A68" s="39">
        <v>59836</v>
      </c>
      <c r="B68" s="14" t="s">
        <v>5</v>
      </c>
      <c r="C68" s="74">
        <v>45245</v>
      </c>
      <c r="D68" s="15">
        <v>16</v>
      </c>
      <c r="E68" s="16">
        <v>9936</v>
      </c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52">
        <f>E68</f>
        <v>9936</v>
      </c>
      <c r="Q68" s="22"/>
      <c r="R68" s="16">
        <v>9936</v>
      </c>
      <c r="S68" s="18" t="s">
        <v>98</v>
      </c>
      <c r="T68" s="16"/>
    </row>
    <row r="69" spans="1:57" s="30" customFormat="1" x14ac:dyDescent="0.3">
      <c r="A69" s="40"/>
      <c r="B69" s="25"/>
      <c r="C69" s="76"/>
      <c r="D69" s="27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41">
        <f>A70</f>
        <v>60324</v>
      </c>
      <c r="R69" s="28"/>
      <c r="S69" s="29"/>
      <c r="T69" s="28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</row>
    <row r="70" spans="1:57" x14ac:dyDescent="0.3">
      <c r="A70" s="39">
        <v>60324</v>
      </c>
      <c r="B70" s="14" t="s">
        <v>44</v>
      </c>
      <c r="C70" s="74">
        <v>45254</v>
      </c>
      <c r="D70" s="15">
        <v>21</v>
      </c>
      <c r="E70" s="16">
        <v>60000</v>
      </c>
      <c r="F70" s="16"/>
      <c r="G70" s="16">
        <f>E70-F70</f>
        <v>60000</v>
      </c>
      <c r="H70" s="16">
        <f>ROUND(G70*18%,)</f>
        <v>10800</v>
      </c>
      <c r="I70" s="16">
        <f>ROUND(G70+H70,)</f>
        <v>70800</v>
      </c>
      <c r="J70" s="16">
        <f>G70*$J$6</f>
        <v>600</v>
      </c>
      <c r="K70" s="16">
        <f>G70*5%</f>
        <v>3000</v>
      </c>
      <c r="L70" s="16">
        <v>0</v>
      </c>
      <c r="M70" s="16">
        <v>0</v>
      </c>
      <c r="N70" s="52">
        <f>H70</f>
        <v>10800</v>
      </c>
      <c r="O70" s="16">
        <v>0</v>
      </c>
      <c r="P70" s="16">
        <f>ROUNDDOWN(I70-SUM(J70:O70), 0)</f>
        <v>56400</v>
      </c>
      <c r="Q70" s="22"/>
      <c r="R70" s="16">
        <v>56400</v>
      </c>
      <c r="S70" s="18" t="s">
        <v>99</v>
      </c>
      <c r="T70" s="16">
        <f>SUM(P70:P71)-SUM(R70:R71)</f>
        <v>0</v>
      </c>
    </row>
    <row r="71" spans="1:57" x14ac:dyDescent="0.3">
      <c r="A71" s="39">
        <v>60324</v>
      </c>
      <c r="B71" s="14" t="s">
        <v>5</v>
      </c>
      <c r="C71" s="74"/>
      <c r="D71" s="15">
        <v>21</v>
      </c>
      <c r="E71" s="16">
        <f>N70</f>
        <v>10800</v>
      </c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52">
        <f>E71</f>
        <v>10800</v>
      </c>
      <c r="Q71" s="22"/>
      <c r="R71" s="16">
        <v>10800</v>
      </c>
      <c r="S71" s="18" t="s">
        <v>100</v>
      </c>
      <c r="T71" s="16"/>
    </row>
    <row r="72" spans="1:57" s="30" customFormat="1" x14ac:dyDescent="0.3">
      <c r="A72" s="40"/>
      <c r="B72" s="25"/>
      <c r="C72" s="76"/>
      <c r="D72" s="27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41">
        <f>A73</f>
        <v>60325</v>
      </c>
      <c r="R72" s="28"/>
      <c r="S72" s="29"/>
      <c r="T72" s="28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</row>
    <row r="73" spans="1:57" x14ac:dyDescent="0.3">
      <c r="A73" s="39">
        <v>60325</v>
      </c>
      <c r="B73" s="14" t="s">
        <v>45</v>
      </c>
      <c r="C73" s="74">
        <v>45254</v>
      </c>
      <c r="D73" s="15">
        <v>22</v>
      </c>
      <c r="E73" s="16">
        <v>80000</v>
      </c>
      <c r="F73" s="16"/>
      <c r="G73" s="16">
        <f>E73-F73</f>
        <v>80000</v>
      </c>
      <c r="H73" s="16">
        <f>ROUND(G73*18%,)</f>
        <v>14400</v>
      </c>
      <c r="I73" s="16">
        <f>ROUND(G73+H73,)</f>
        <v>94400</v>
      </c>
      <c r="J73" s="16">
        <f>G73*$J$6</f>
        <v>800</v>
      </c>
      <c r="K73" s="16">
        <f>G73*5%</f>
        <v>4000</v>
      </c>
      <c r="L73" s="16">
        <v>0</v>
      </c>
      <c r="M73" s="16">
        <v>0</v>
      </c>
      <c r="N73" s="52">
        <f>H73</f>
        <v>14400</v>
      </c>
      <c r="O73" s="16">
        <v>0</v>
      </c>
      <c r="P73" s="16">
        <f>ROUNDDOWN(I73-SUM(J73:O73), 0)</f>
        <v>75200</v>
      </c>
      <c r="Q73" s="22"/>
      <c r="R73" s="16">
        <v>21460</v>
      </c>
      <c r="S73" s="18" t="s">
        <v>101</v>
      </c>
      <c r="T73" s="16">
        <f>SUM(P73:P75)-SUM(R73:R75)</f>
        <v>0</v>
      </c>
    </row>
    <row r="74" spans="1:57" x14ac:dyDescent="0.3">
      <c r="A74" s="39">
        <v>60325</v>
      </c>
      <c r="B74" s="14" t="s">
        <v>5</v>
      </c>
      <c r="C74" s="74"/>
      <c r="D74" s="15">
        <v>22</v>
      </c>
      <c r="E74" s="16">
        <f>N73</f>
        <v>14400</v>
      </c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52">
        <f>E74</f>
        <v>14400</v>
      </c>
      <c r="Q74" s="22"/>
      <c r="R74" s="16">
        <v>14400</v>
      </c>
      <c r="S74" s="18" t="s">
        <v>102</v>
      </c>
      <c r="T74" s="16"/>
    </row>
    <row r="75" spans="1:57" x14ac:dyDescent="0.3">
      <c r="A75" s="39">
        <v>60325</v>
      </c>
      <c r="B75" s="14"/>
      <c r="C75" s="74"/>
      <c r="D75" s="15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22"/>
      <c r="R75" s="16">
        <v>53740</v>
      </c>
      <c r="S75" s="18" t="s">
        <v>103</v>
      </c>
      <c r="T75" s="16"/>
    </row>
    <row r="76" spans="1:57" s="30" customFormat="1" x14ac:dyDescent="0.3">
      <c r="A76" s="40"/>
      <c r="B76" s="25"/>
      <c r="C76" s="76"/>
      <c r="D76" s="27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41">
        <f>A77</f>
        <v>60143</v>
      </c>
      <c r="R76" s="28"/>
      <c r="S76" s="29"/>
      <c r="T76" s="28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</row>
    <row r="77" spans="1:57" x14ac:dyDescent="0.3">
      <c r="A77" s="39">
        <v>60143</v>
      </c>
      <c r="B77" s="14" t="s">
        <v>171</v>
      </c>
      <c r="C77" s="74">
        <v>45246</v>
      </c>
      <c r="D77" s="15">
        <v>20</v>
      </c>
      <c r="E77" s="16">
        <v>209550</v>
      </c>
      <c r="F77" s="16">
        <v>46665</v>
      </c>
      <c r="G77" s="16">
        <f>E77-F77</f>
        <v>162885</v>
      </c>
      <c r="H77" s="16">
        <f>ROUND(G77*18%,)</f>
        <v>29319</v>
      </c>
      <c r="I77" s="16">
        <f>ROUND(G77+H77,)</f>
        <v>192204</v>
      </c>
      <c r="J77" s="16">
        <f>G77*$J$6</f>
        <v>1628.8500000000001</v>
      </c>
      <c r="K77" s="16">
        <f>G77*5%</f>
        <v>8144.25</v>
      </c>
      <c r="L77" s="16">
        <v>0</v>
      </c>
      <c r="M77" s="16">
        <v>0</v>
      </c>
      <c r="N77" s="52">
        <f>H77</f>
        <v>29319</v>
      </c>
      <c r="O77" s="16">
        <v>0</v>
      </c>
      <c r="P77" s="16">
        <f>ROUNDDOWN(I77-SUM(J77:O77), 0)</f>
        <v>153111</v>
      </c>
      <c r="Q77" s="22"/>
      <c r="R77" s="16">
        <v>99000</v>
      </c>
      <c r="S77" s="18" t="s">
        <v>104</v>
      </c>
      <c r="T77" s="16">
        <f>SUM(P77:P81)-SUM(R77:R81)</f>
        <v>-1</v>
      </c>
    </row>
    <row r="78" spans="1:57" x14ac:dyDescent="0.3">
      <c r="A78" s="39">
        <v>60143</v>
      </c>
      <c r="B78" s="14" t="s">
        <v>5</v>
      </c>
      <c r="C78" s="74"/>
      <c r="D78" s="15">
        <v>20</v>
      </c>
      <c r="E78" s="16">
        <f>N77</f>
        <v>29319</v>
      </c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52">
        <f>E78</f>
        <v>29319</v>
      </c>
      <c r="Q78" s="22"/>
      <c r="R78" s="16">
        <v>54112</v>
      </c>
      <c r="S78" s="18" t="s">
        <v>105</v>
      </c>
      <c r="T78" s="16"/>
    </row>
    <row r="79" spans="1:57" x14ac:dyDescent="0.3">
      <c r="A79" s="39">
        <v>60143</v>
      </c>
      <c r="B79" s="14" t="s">
        <v>6</v>
      </c>
      <c r="C79" s="74">
        <v>45297</v>
      </c>
      <c r="D79" s="15">
        <v>30</v>
      </c>
      <c r="E79" s="16">
        <v>114300</v>
      </c>
      <c r="F79" s="16">
        <v>0</v>
      </c>
      <c r="G79" s="16">
        <f>E79-F79</f>
        <v>114300</v>
      </c>
      <c r="H79" s="16">
        <f>ROUND(G79*18%,)</f>
        <v>20574</v>
      </c>
      <c r="I79" s="16">
        <f>ROUND(G79+H79,)</f>
        <v>134874</v>
      </c>
      <c r="J79" s="16">
        <f>G79*$J$6</f>
        <v>1143</v>
      </c>
      <c r="K79" s="16">
        <f>G79*5%</f>
        <v>5715</v>
      </c>
      <c r="L79" s="16">
        <v>0</v>
      </c>
      <c r="M79" s="16">
        <v>0</v>
      </c>
      <c r="N79" s="52">
        <f>H79</f>
        <v>20574</v>
      </c>
      <c r="O79" s="16">
        <v>0</v>
      </c>
      <c r="P79" s="16">
        <f>ROUNDDOWN(I79-SUM(J79:O79), 0)</f>
        <v>107442</v>
      </c>
      <c r="Q79" s="22"/>
      <c r="R79" s="16">
        <v>29319</v>
      </c>
      <c r="S79" s="18" t="s">
        <v>106</v>
      </c>
      <c r="T79" s="16"/>
    </row>
    <row r="80" spans="1:57" x14ac:dyDescent="0.3">
      <c r="A80" s="39">
        <v>60143</v>
      </c>
      <c r="B80" s="14" t="s">
        <v>5</v>
      </c>
      <c r="C80" s="74"/>
      <c r="D80" s="15">
        <v>30</v>
      </c>
      <c r="E80" s="16">
        <f>N79</f>
        <v>20574</v>
      </c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52">
        <f>E80</f>
        <v>20574</v>
      </c>
      <c r="Q80" s="22"/>
      <c r="R80" s="16">
        <v>107442</v>
      </c>
      <c r="S80" s="18" t="s">
        <v>107</v>
      </c>
      <c r="T80" s="16"/>
    </row>
    <row r="81" spans="1:20" x14ac:dyDescent="0.3">
      <c r="A81" s="39"/>
      <c r="B81" s="14"/>
      <c r="C81" s="74"/>
      <c r="D81" s="15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22"/>
      <c r="R81" s="16">
        <v>20574</v>
      </c>
      <c r="S81" s="18" t="s">
        <v>108</v>
      </c>
      <c r="T81" s="16"/>
    </row>
    <row r="82" spans="1:20" x14ac:dyDescent="0.3">
      <c r="A82" s="40"/>
      <c r="B82" s="25"/>
      <c r="C82" s="76"/>
      <c r="D82" s="27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41">
        <f>A83</f>
        <v>60142</v>
      </c>
      <c r="R82" s="28"/>
      <c r="S82" s="29"/>
      <c r="T82" s="28"/>
    </row>
    <row r="83" spans="1:20" x14ac:dyDescent="0.3">
      <c r="A83" s="39">
        <v>60142</v>
      </c>
      <c r="B83" s="14" t="s">
        <v>46</v>
      </c>
      <c r="C83" s="74">
        <v>45173</v>
      </c>
      <c r="D83" s="15">
        <v>25</v>
      </c>
      <c r="E83" s="16">
        <v>228600</v>
      </c>
      <c r="F83" s="16">
        <v>42294</v>
      </c>
      <c r="G83" s="16">
        <f>E83-F83</f>
        <v>186306</v>
      </c>
      <c r="H83" s="16">
        <f>ROUND(G83*18%,)</f>
        <v>33535</v>
      </c>
      <c r="I83" s="16">
        <f>ROUND(G83+H83,)</f>
        <v>219841</v>
      </c>
      <c r="J83" s="16">
        <f>G83*$J$6</f>
        <v>1863.06</v>
      </c>
      <c r="K83" s="16">
        <f>G83*5%</f>
        <v>9315.3000000000011</v>
      </c>
      <c r="L83" s="16">
        <v>0</v>
      </c>
      <c r="M83" s="16">
        <v>0</v>
      </c>
      <c r="N83" s="52">
        <f>H83</f>
        <v>33535</v>
      </c>
      <c r="O83" s="16">
        <v>0</v>
      </c>
      <c r="P83" s="16">
        <f>ROUNDDOWN(I83-SUM(J83:O83), 0)</f>
        <v>175127</v>
      </c>
      <c r="Q83" s="22"/>
      <c r="R83" s="16">
        <v>69300</v>
      </c>
      <c r="S83" s="18" t="s">
        <v>109</v>
      </c>
      <c r="T83" s="16">
        <f>SUM(P83:P88)-SUM(R83:R88)</f>
        <v>-2</v>
      </c>
    </row>
    <row r="84" spans="1:20" x14ac:dyDescent="0.3">
      <c r="A84" s="39">
        <v>60142</v>
      </c>
      <c r="B84" s="14" t="s">
        <v>46</v>
      </c>
      <c r="C84" s="74">
        <v>45297</v>
      </c>
      <c r="D84" s="15">
        <v>30</v>
      </c>
      <c r="E84" s="16">
        <v>95250</v>
      </c>
      <c r="F84" s="16">
        <v>67510</v>
      </c>
      <c r="G84" s="16">
        <f>E84-F84</f>
        <v>27740</v>
      </c>
      <c r="H84" s="16">
        <f>ROUND(G84*18%,)</f>
        <v>4993</v>
      </c>
      <c r="I84" s="16">
        <f>ROUND(G84+H84,)</f>
        <v>32733</v>
      </c>
      <c r="J84" s="16">
        <f>G84*$J$6</f>
        <v>277.40000000000003</v>
      </c>
      <c r="K84" s="16">
        <f>G84*5%</f>
        <v>1387</v>
      </c>
      <c r="L84" s="16">
        <v>0</v>
      </c>
      <c r="M84" s="16">
        <v>0</v>
      </c>
      <c r="N84" s="52">
        <f>H84</f>
        <v>4993</v>
      </c>
      <c r="O84" s="16">
        <v>0</v>
      </c>
      <c r="P84" s="16">
        <f>ROUNDDOWN(I84-SUM(J84:O84), 0)</f>
        <v>26075</v>
      </c>
      <c r="Q84" s="22"/>
      <c r="R84" s="16">
        <v>105828</v>
      </c>
      <c r="S84" s="18" t="s">
        <v>110</v>
      </c>
      <c r="T84" s="16"/>
    </row>
    <row r="85" spans="1:20" x14ac:dyDescent="0.3">
      <c r="A85" s="39">
        <v>60142</v>
      </c>
      <c r="B85" s="14" t="s">
        <v>5</v>
      </c>
      <c r="C85" s="74"/>
      <c r="D85" s="15">
        <v>25</v>
      </c>
      <c r="E85" s="16">
        <f>N83</f>
        <v>33535</v>
      </c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52">
        <f>E85</f>
        <v>33535</v>
      </c>
      <c r="Q85" s="22"/>
      <c r="R85" s="16">
        <v>26076</v>
      </c>
      <c r="S85" s="18" t="s">
        <v>111</v>
      </c>
      <c r="T85" s="16"/>
    </row>
    <row r="86" spans="1:20" x14ac:dyDescent="0.3">
      <c r="A86" s="39">
        <v>60142</v>
      </c>
      <c r="B86" s="14" t="s">
        <v>5</v>
      </c>
      <c r="C86" s="74"/>
      <c r="D86" s="15">
        <v>30</v>
      </c>
      <c r="E86" s="16">
        <f>N84</f>
        <v>4993</v>
      </c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52">
        <f>E86</f>
        <v>4993</v>
      </c>
      <c r="Q86" s="22"/>
      <c r="R86" s="16">
        <v>4993</v>
      </c>
      <c r="S86" s="18" t="s">
        <v>112</v>
      </c>
      <c r="T86" s="16"/>
    </row>
    <row r="87" spans="1:20" x14ac:dyDescent="0.3">
      <c r="A87" s="39">
        <v>60142</v>
      </c>
      <c r="B87" s="14"/>
      <c r="C87" s="74"/>
      <c r="D87" s="15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22"/>
      <c r="R87" s="16">
        <v>33535</v>
      </c>
      <c r="S87" s="18" t="s">
        <v>113</v>
      </c>
      <c r="T87" s="16"/>
    </row>
    <row r="88" spans="1:20" x14ac:dyDescent="0.3">
      <c r="A88" s="39"/>
      <c r="B88" s="14"/>
      <c r="C88" s="74"/>
      <c r="D88" s="15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22"/>
      <c r="R88" s="16"/>
      <c r="S88" s="18"/>
      <c r="T88" s="16"/>
    </row>
    <row r="89" spans="1:20" x14ac:dyDescent="0.3">
      <c r="A89" s="40"/>
      <c r="B89" s="25"/>
      <c r="C89" s="76"/>
      <c r="D89" s="27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41">
        <f>A90</f>
        <v>60571</v>
      </c>
      <c r="R89" s="28"/>
      <c r="S89" s="29"/>
      <c r="T89" s="28"/>
    </row>
    <row r="90" spans="1:20" x14ac:dyDescent="0.3">
      <c r="A90" s="39">
        <v>60571</v>
      </c>
      <c r="B90" s="14" t="s">
        <v>47</v>
      </c>
      <c r="C90" s="74">
        <v>45263</v>
      </c>
      <c r="D90" s="15">
        <v>23</v>
      </c>
      <c r="E90" s="16">
        <v>80000</v>
      </c>
      <c r="F90" s="16">
        <v>0</v>
      </c>
      <c r="G90" s="16">
        <f>E90-F90</f>
        <v>80000</v>
      </c>
      <c r="H90" s="16">
        <f>ROUND(G90*18%,)</f>
        <v>14400</v>
      </c>
      <c r="I90" s="16">
        <f>ROUND(G90+H90,)</f>
        <v>94400</v>
      </c>
      <c r="J90" s="16">
        <f>G90*$J$6</f>
        <v>800</v>
      </c>
      <c r="K90" s="16">
        <f>G90*5%</f>
        <v>4000</v>
      </c>
      <c r="L90" s="16">
        <v>0</v>
      </c>
      <c r="M90" s="16">
        <v>0</v>
      </c>
      <c r="N90" s="52">
        <f>H90</f>
        <v>14400</v>
      </c>
      <c r="O90" s="16">
        <v>0</v>
      </c>
      <c r="P90" s="16">
        <f>ROUNDDOWN(I90-SUM(J90:O90), 0)</f>
        <v>75200</v>
      </c>
      <c r="Q90" s="22"/>
      <c r="R90" s="16">
        <v>39600</v>
      </c>
      <c r="S90" s="18" t="s">
        <v>114</v>
      </c>
      <c r="T90" s="16">
        <f>SUM(P90:P92)-SUM(R90:R92)</f>
        <v>0</v>
      </c>
    </row>
    <row r="91" spans="1:20" x14ac:dyDescent="0.3">
      <c r="A91" s="39">
        <v>60571</v>
      </c>
      <c r="B91" s="14" t="s">
        <v>5</v>
      </c>
      <c r="C91" s="74"/>
      <c r="D91" s="15">
        <v>23</v>
      </c>
      <c r="E91" s="16">
        <f>N90</f>
        <v>14400</v>
      </c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52">
        <f>E91</f>
        <v>14400</v>
      </c>
      <c r="Q91" s="22"/>
      <c r="R91" s="16">
        <v>35600</v>
      </c>
      <c r="S91" s="18" t="s">
        <v>115</v>
      </c>
      <c r="T91" s="16"/>
    </row>
    <row r="92" spans="1:20" x14ac:dyDescent="0.3">
      <c r="A92" s="39">
        <v>60571</v>
      </c>
      <c r="B92" s="14"/>
      <c r="C92" s="74"/>
      <c r="D92" s="15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22"/>
      <c r="R92" s="16">
        <v>14400</v>
      </c>
      <c r="S92" s="18" t="s">
        <v>116</v>
      </c>
      <c r="T92" s="16"/>
    </row>
    <row r="93" spans="1:20" x14ac:dyDescent="0.3">
      <c r="A93" s="40"/>
      <c r="B93" s="25"/>
      <c r="C93" s="76"/>
      <c r="D93" s="27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41">
        <f>A94</f>
        <v>60572</v>
      </c>
      <c r="R93" s="28"/>
      <c r="S93" s="29"/>
      <c r="T93" s="28"/>
    </row>
    <row r="94" spans="1:20" ht="26.4" x14ac:dyDescent="0.3">
      <c r="A94" s="39">
        <v>60572</v>
      </c>
      <c r="B94" s="14" t="s">
        <v>48</v>
      </c>
      <c r="C94" s="74">
        <v>45263</v>
      </c>
      <c r="D94" s="15">
        <v>24</v>
      </c>
      <c r="E94" s="16">
        <v>80000</v>
      </c>
      <c r="F94" s="16">
        <v>0</v>
      </c>
      <c r="G94" s="16">
        <f>E94-F94</f>
        <v>80000</v>
      </c>
      <c r="H94" s="16">
        <f>ROUND(G94*18%,)</f>
        <v>14400</v>
      </c>
      <c r="I94" s="16">
        <f>ROUND(G94+H94,)</f>
        <v>94400</v>
      </c>
      <c r="J94" s="16">
        <f>G94*$J$6</f>
        <v>800</v>
      </c>
      <c r="K94" s="16">
        <f>G94*5%</f>
        <v>4000</v>
      </c>
      <c r="L94" s="16">
        <v>0</v>
      </c>
      <c r="M94" s="16">
        <v>0</v>
      </c>
      <c r="N94" s="52">
        <f>H94</f>
        <v>14400</v>
      </c>
      <c r="O94" s="16">
        <v>0</v>
      </c>
      <c r="P94" s="16">
        <f>ROUNDDOWN(I94-SUM(J94:O94), 0)</f>
        <v>75200</v>
      </c>
      <c r="Q94" s="22"/>
      <c r="R94" s="16">
        <v>14400</v>
      </c>
      <c r="S94" s="18" t="s">
        <v>117</v>
      </c>
      <c r="T94" s="16">
        <f>SUM(P94:P97)-SUM(R94:R97)</f>
        <v>0</v>
      </c>
    </row>
    <row r="95" spans="1:20" x14ac:dyDescent="0.3">
      <c r="A95" s="39">
        <v>60572</v>
      </c>
      <c r="B95" s="14" t="s">
        <v>5</v>
      </c>
      <c r="C95" s="74">
        <v>45349</v>
      </c>
      <c r="D95" s="15">
        <v>24</v>
      </c>
      <c r="E95" s="16">
        <v>14400</v>
      </c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52">
        <f>E95</f>
        <v>14400</v>
      </c>
      <c r="Q95" s="22"/>
      <c r="R95" s="16">
        <v>75200</v>
      </c>
      <c r="S95" s="18" t="s">
        <v>118</v>
      </c>
      <c r="T95" s="16"/>
    </row>
    <row r="96" spans="1:20" x14ac:dyDescent="0.3">
      <c r="A96" s="39">
        <v>60572</v>
      </c>
      <c r="B96" s="14"/>
      <c r="C96" s="74"/>
      <c r="D96" s="15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22"/>
      <c r="R96" s="16"/>
      <c r="S96" s="18"/>
      <c r="T96" s="16"/>
    </row>
    <row r="97" spans="1:57" x14ac:dyDescent="0.3">
      <c r="A97" s="39">
        <v>60572</v>
      </c>
      <c r="B97" s="14"/>
      <c r="C97" s="74"/>
      <c r="D97" s="15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22"/>
      <c r="R97" s="16"/>
      <c r="S97" s="23"/>
      <c r="T97" s="16"/>
    </row>
    <row r="98" spans="1:57" x14ac:dyDescent="0.3">
      <c r="A98" s="40"/>
      <c r="B98" s="25"/>
      <c r="C98" s="76"/>
      <c r="D98" s="27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41">
        <f>A99</f>
        <v>60926</v>
      </c>
      <c r="R98" s="28"/>
      <c r="S98" s="29"/>
      <c r="T98" s="28"/>
    </row>
    <row r="99" spans="1:57" x14ac:dyDescent="0.3">
      <c r="A99" s="39">
        <v>60926</v>
      </c>
      <c r="B99" s="14" t="s">
        <v>49</v>
      </c>
      <c r="C99" s="74">
        <v>45279</v>
      </c>
      <c r="D99" s="15">
        <v>27</v>
      </c>
      <c r="E99" s="16">
        <v>50000</v>
      </c>
      <c r="F99" s="16">
        <v>38150</v>
      </c>
      <c r="G99" s="16">
        <f>E99-F99</f>
        <v>11850</v>
      </c>
      <c r="H99" s="16">
        <f>ROUND(G99*18%,)</f>
        <v>2133</v>
      </c>
      <c r="I99" s="16">
        <f>ROUND(G99+H99,)</f>
        <v>13983</v>
      </c>
      <c r="J99" s="16">
        <f>G99*$J$6</f>
        <v>118.5</v>
      </c>
      <c r="K99" s="16">
        <f>G99*5%</f>
        <v>592.5</v>
      </c>
      <c r="L99" s="16">
        <v>0</v>
      </c>
      <c r="M99" s="16">
        <v>0</v>
      </c>
      <c r="N99" s="52">
        <f>H99</f>
        <v>2133</v>
      </c>
      <c r="O99" s="16">
        <v>0</v>
      </c>
      <c r="P99" s="16">
        <f>ROUNDDOWN(I99-SUM(J99:O99), 0)</f>
        <v>11139</v>
      </c>
      <c r="Q99" s="22"/>
      <c r="R99" s="16">
        <v>11138</v>
      </c>
      <c r="S99" s="18" t="s">
        <v>119</v>
      </c>
      <c r="T99" s="16">
        <f>SUM(P99:P101)-SUM(R99:R101)</f>
        <v>1</v>
      </c>
    </row>
    <row r="100" spans="1:57" x14ac:dyDescent="0.3">
      <c r="A100" s="39">
        <v>60926</v>
      </c>
      <c r="B100" s="14" t="s">
        <v>5</v>
      </c>
      <c r="C100" s="74"/>
      <c r="D100" s="15">
        <v>27</v>
      </c>
      <c r="E100" s="16">
        <f>N99</f>
        <v>2133</v>
      </c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52">
        <f>E100</f>
        <v>2133</v>
      </c>
      <c r="Q100" s="22"/>
      <c r="R100" s="16">
        <v>2133</v>
      </c>
      <c r="S100" s="18" t="s">
        <v>120</v>
      </c>
      <c r="T100" s="16"/>
    </row>
    <row r="101" spans="1:57" x14ac:dyDescent="0.3">
      <c r="A101" s="39">
        <v>60926</v>
      </c>
      <c r="B101" s="14"/>
      <c r="C101" s="74"/>
      <c r="D101" s="15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22"/>
      <c r="R101" s="16"/>
      <c r="S101" s="18"/>
      <c r="T101" s="16"/>
    </row>
    <row r="102" spans="1:57" x14ac:dyDescent="0.3">
      <c r="A102" s="40"/>
      <c r="B102" s="25"/>
      <c r="C102" s="76"/>
      <c r="D102" s="27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41">
        <f>A103</f>
        <v>60727</v>
      </c>
      <c r="R102" s="28"/>
      <c r="S102" s="29"/>
      <c r="T102" s="28"/>
    </row>
    <row r="103" spans="1:57" x14ac:dyDescent="0.3">
      <c r="A103" s="39">
        <v>60727</v>
      </c>
      <c r="B103" s="14" t="s">
        <v>50</v>
      </c>
      <c r="C103" s="74">
        <v>45301</v>
      </c>
      <c r="D103" s="15">
        <v>31</v>
      </c>
      <c r="E103" s="16">
        <v>323850</v>
      </c>
      <c r="F103" s="16">
        <v>31962</v>
      </c>
      <c r="G103" s="16">
        <f>E103-F103</f>
        <v>291888</v>
      </c>
      <c r="H103" s="16">
        <f>ROUND(G103*18%,)</f>
        <v>52540</v>
      </c>
      <c r="I103" s="16">
        <f>ROUND(G103+H103,)</f>
        <v>344428</v>
      </c>
      <c r="J103" s="16">
        <f>G103*$J$6</f>
        <v>2918.88</v>
      </c>
      <c r="K103" s="16">
        <f>G103*5%</f>
        <v>14594.400000000001</v>
      </c>
      <c r="L103" s="16">
        <v>0</v>
      </c>
      <c r="M103" s="16">
        <v>0</v>
      </c>
      <c r="N103" s="52">
        <f>H103</f>
        <v>52540</v>
      </c>
      <c r="O103" s="16">
        <v>0</v>
      </c>
      <c r="P103" s="16">
        <f>ROUNDDOWN(I103-SUM(J103:O103), 0)</f>
        <v>274374</v>
      </c>
      <c r="Q103" s="22"/>
      <c r="R103" s="16">
        <v>99000</v>
      </c>
      <c r="S103" s="18" t="s">
        <v>121</v>
      </c>
      <c r="T103" s="16">
        <f>SUM(P103:P105)-SUM(R103:R105)</f>
        <v>0</v>
      </c>
    </row>
    <row r="104" spans="1:57" x14ac:dyDescent="0.3">
      <c r="A104" s="39">
        <v>60727</v>
      </c>
      <c r="B104" s="14" t="s">
        <v>5</v>
      </c>
      <c r="C104" s="74"/>
      <c r="D104" s="15">
        <v>31</v>
      </c>
      <c r="E104" s="16">
        <f>N103</f>
        <v>52540</v>
      </c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52">
        <f>E104</f>
        <v>52540</v>
      </c>
      <c r="Q104" s="22"/>
      <c r="R104" s="16">
        <v>175374</v>
      </c>
      <c r="S104" s="18" t="s">
        <v>122</v>
      </c>
      <c r="T104" s="16"/>
    </row>
    <row r="105" spans="1:57" x14ac:dyDescent="0.3">
      <c r="A105" s="39">
        <v>60727</v>
      </c>
      <c r="B105" s="14"/>
      <c r="C105" s="74"/>
      <c r="D105" s="15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22"/>
      <c r="R105" s="16">
        <v>52540</v>
      </c>
      <c r="S105" s="18" t="s">
        <v>123</v>
      </c>
      <c r="T105" s="16"/>
    </row>
    <row r="106" spans="1:57" s="30" customFormat="1" x14ac:dyDescent="0.3">
      <c r="A106" s="40"/>
      <c r="B106" s="25"/>
      <c r="C106" s="76"/>
      <c r="D106" s="27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41">
        <f>A107</f>
        <v>60728</v>
      </c>
      <c r="R106" s="28"/>
      <c r="S106" s="29"/>
      <c r="T106" s="28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</row>
    <row r="107" spans="1:57" ht="26.4" x14ac:dyDescent="0.3">
      <c r="A107" s="39">
        <v>60728</v>
      </c>
      <c r="B107" s="14" t="s">
        <v>64</v>
      </c>
      <c r="C107" s="74">
        <v>45351</v>
      </c>
      <c r="D107" s="15">
        <v>33</v>
      </c>
      <c r="E107" s="16">
        <v>332325</v>
      </c>
      <c r="F107" s="16">
        <v>0</v>
      </c>
      <c r="G107" s="16">
        <f>E107-F107</f>
        <v>332325</v>
      </c>
      <c r="H107" s="16">
        <f>ROUND(G107*18%,)</f>
        <v>59819</v>
      </c>
      <c r="I107" s="16">
        <f>ROUND(G107+H107,)</f>
        <v>392144</v>
      </c>
      <c r="J107" s="16">
        <f>G107*$J$6</f>
        <v>3323.25</v>
      </c>
      <c r="K107" s="16">
        <f>G107*5%</f>
        <v>16616.25</v>
      </c>
      <c r="L107" s="16">
        <v>0</v>
      </c>
      <c r="M107" s="16">
        <v>0</v>
      </c>
      <c r="N107" s="52">
        <f>H107</f>
        <v>59819</v>
      </c>
      <c r="O107" s="16">
        <v>0</v>
      </c>
      <c r="P107" s="16">
        <f>ROUNDDOWN(I107-SUM(J107:O107), 0)</f>
        <v>312385</v>
      </c>
      <c r="Q107" s="22"/>
      <c r="R107" s="16">
        <v>99000</v>
      </c>
      <c r="S107" s="18" t="s">
        <v>124</v>
      </c>
      <c r="T107" s="16">
        <f>SUM(P107:P110)-SUM(R107:R110)</f>
        <v>-1</v>
      </c>
    </row>
    <row r="108" spans="1:57" x14ac:dyDescent="0.3">
      <c r="A108" s="39">
        <v>60728</v>
      </c>
      <c r="B108" s="14" t="s">
        <v>5</v>
      </c>
      <c r="C108" s="74"/>
      <c r="D108" s="15">
        <v>33</v>
      </c>
      <c r="E108" s="16">
        <v>59819</v>
      </c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52">
        <v>59819</v>
      </c>
      <c r="Q108" s="22"/>
      <c r="R108" s="16">
        <v>150000</v>
      </c>
      <c r="S108" s="18" t="s">
        <v>125</v>
      </c>
      <c r="T108" s="16"/>
    </row>
    <row r="109" spans="1:57" x14ac:dyDescent="0.3">
      <c r="A109" s="39">
        <v>60728</v>
      </c>
      <c r="B109" s="14"/>
      <c r="C109" s="74"/>
      <c r="D109" s="15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22"/>
      <c r="R109" s="16">
        <v>59819</v>
      </c>
      <c r="S109" s="18" t="s">
        <v>126</v>
      </c>
      <c r="T109" s="16"/>
    </row>
    <row r="110" spans="1:57" x14ac:dyDescent="0.3">
      <c r="A110" s="39"/>
      <c r="B110" s="14"/>
      <c r="C110" s="74"/>
      <c r="D110" s="15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22"/>
      <c r="R110" s="16">
        <v>63386</v>
      </c>
      <c r="S110" s="18" t="s">
        <v>127</v>
      </c>
      <c r="T110" s="16"/>
    </row>
    <row r="111" spans="1:57" x14ac:dyDescent="0.3">
      <c r="A111" s="40"/>
      <c r="B111" s="25"/>
      <c r="C111" s="76"/>
      <c r="D111" s="27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41">
        <f>A112</f>
        <v>61649</v>
      </c>
      <c r="R111" s="28"/>
      <c r="S111" s="29"/>
      <c r="T111" s="28"/>
    </row>
    <row r="112" spans="1:57" x14ac:dyDescent="0.3">
      <c r="A112" s="39">
        <v>61649</v>
      </c>
      <c r="B112" s="14" t="s">
        <v>51</v>
      </c>
      <c r="C112" s="74">
        <v>45297</v>
      </c>
      <c r="D112" s="15">
        <v>28</v>
      </c>
      <c r="E112" s="16">
        <v>209550</v>
      </c>
      <c r="F112" s="16">
        <v>0</v>
      </c>
      <c r="G112" s="16">
        <f>E112-F112</f>
        <v>209550</v>
      </c>
      <c r="H112" s="16">
        <f>ROUND(G112*18%,)</f>
        <v>37719</v>
      </c>
      <c r="I112" s="16">
        <f>ROUND(G112+H112,)</f>
        <v>247269</v>
      </c>
      <c r="J112" s="16">
        <f>G112*$J$6</f>
        <v>2095.5</v>
      </c>
      <c r="K112" s="16">
        <f>G112*5%</f>
        <v>10477.5</v>
      </c>
      <c r="L112" s="16">
        <v>0</v>
      </c>
      <c r="M112" s="16">
        <v>0</v>
      </c>
      <c r="N112" s="52">
        <f>H112</f>
        <v>37719</v>
      </c>
      <c r="O112" s="16">
        <v>0</v>
      </c>
      <c r="P112" s="16">
        <f>ROUNDDOWN(I112-SUM(J112:O112), 0)</f>
        <v>196977</v>
      </c>
      <c r="Q112" s="22"/>
      <c r="R112" s="16">
        <v>196976</v>
      </c>
      <c r="S112" s="18" t="s">
        <v>128</v>
      </c>
      <c r="T112" s="16">
        <f>SUM(P112:P115)-SUM(R112:R115)</f>
        <v>1</v>
      </c>
    </row>
    <row r="113" spans="1:20" x14ac:dyDescent="0.3">
      <c r="A113" s="39">
        <v>61649</v>
      </c>
      <c r="B113" s="14" t="s">
        <v>51</v>
      </c>
      <c r="C113" s="77">
        <v>45386</v>
      </c>
      <c r="D113" s="15">
        <v>36</v>
      </c>
      <c r="E113" s="16">
        <v>114300</v>
      </c>
      <c r="F113" s="16">
        <v>0</v>
      </c>
      <c r="G113" s="16">
        <f>E113-F113</f>
        <v>114300</v>
      </c>
      <c r="H113" s="16">
        <f>ROUND(G113*18%,)</f>
        <v>20574</v>
      </c>
      <c r="I113" s="16">
        <f>ROUND(G113+H113,)</f>
        <v>134874</v>
      </c>
      <c r="J113" s="16">
        <f>G113*$J$6</f>
        <v>1143</v>
      </c>
      <c r="K113" s="16">
        <f>G113*5%</f>
        <v>5715</v>
      </c>
      <c r="L113" s="16">
        <v>0</v>
      </c>
      <c r="M113" s="16">
        <v>0</v>
      </c>
      <c r="N113" s="52">
        <f>H113</f>
        <v>20574</v>
      </c>
      <c r="O113" s="16">
        <v>0</v>
      </c>
      <c r="P113" s="16">
        <f>ROUNDDOWN(I113-SUM(J113:O113), 0)</f>
        <v>107442</v>
      </c>
      <c r="Q113" s="22"/>
      <c r="R113" s="16">
        <v>37719</v>
      </c>
      <c r="S113" s="18" t="s">
        <v>129</v>
      </c>
      <c r="T113" s="16"/>
    </row>
    <row r="114" spans="1:20" x14ac:dyDescent="0.3">
      <c r="A114" s="39">
        <v>61649</v>
      </c>
      <c r="B114" s="14" t="s">
        <v>5</v>
      </c>
      <c r="C114" s="74"/>
      <c r="D114" s="15">
        <v>28</v>
      </c>
      <c r="E114" s="16">
        <f>N112</f>
        <v>37719</v>
      </c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52">
        <f>E114</f>
        <v>37719</v>
      </c>
      <c r="Q114" s="22"/>
      <c r="R114" s="16">
        <v>107442</v>
      </c>
      <c r="S114" s="18" t="s">
        <v>130</v>
      </c>
      <c r="T114" s="16"/>
    </row>
    <row r="115" spans="1:20" x14ac:dyDescent="0.3">
      <c r="A115" s="39">
        <v>61649</v>
      </c>
      <c r="B115" s="14" t="s">
        <v>5</v>
      </c>
      <c r="C115" s="74">
        <v>45382</v>
      </c>
      <c r="D115" s="15">
        <v>36</v>
      </c>
      <c r="E115" s="16">
        <f>N113</f>
        <v>20574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52">
        <f>E115</f>
        <v>20574</v>
      </c>
      <c r="Q115" s="22"/>
      <c r="R115" s="16">
        <v>20574</v>
      </c>
      <c r="S115" s="18" t="s">
        <v>131</v>
      </c>
      <c r="T115" s="16"/>
    </row>
    <row r="116" spans="1:20" x14ac:dyDescent="0.3">
      <c r="A116" s="40"/>
      <c r="B116" s="25"/>
      <c r="C116" s="76"/>
      <c r="D116" s="27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41">
        <f>A117</f>
        <v>63198</v>
      </c>
      <c r="R116" s="28"/>
      <c r="S116" s="29"/>
      <c r="T116" s="28"/>
    </row>
    <row r="117" spans="1:20" x14ac:dyDescent="0.3">
      <c r="A117" s="39">
        <v>63198</v>
      </c>
      <c r="B117" s="14" t="s">
        <v>52</v>
      </c>
      <c r="C117" s="74">
        <v>45345</v>
      </c>
      <c r="D117" s="15">
        <v>32</v>
      </c>
      <c r="E117" s="16">
        <v>323850</v>
      </c>
      <c r="F117" s="16">
        <v>14497</v>
      </c>
      <c r="G117" s="16">
        <f>E117-F117</f>
        <v>309353</v>
      </c>
      <c r="H117" s="16">
        <f>ROUND(G117*18%,)</f>
        <v>55684</v>
      </c>
      <c r="I117" s="16">
        <f>ROUND(G117+H117,)</f>
        <v>365037</v>
      </c>
      <c r="J117" s="16">
        <f>G117*$J$6</f>
        <v>3093.53</v>
      </c>
      <c r="K117" s="16">
        <f>G117*5%</f>
        <v>15467.650000000001</v>
      </c>
      <c r="L117" s="16">
        <v>0</v>
      </c>
      <c r="M117" s="16">
        <v>0</v>
      </c>
      <c r="N117" s="52">
        <f>H117</f>
        <v>55684</v>
      </c>
      <c r="O117" s="16">
        <v>0</v>
      </c>
      <c r="P117" s="16">
        <f>ROUNDDOWN(I117-SUM(J117:O117), 0)</f>
        <v>290791</v>
      </c>
      <c r="Q117" s="22"/>
      <c r="R117" s="16">
        <v>150000</v>
      </c>
      <c r="S117" s="18" t="s">
        <v>132</v>
      </c>
      <c r="T117" s="16">
        <f>SUM(P117:P119)-SUM(R117:R119)</f>
        <v>0</v>
      </c>
    </row>
    <row r="118" spans="1:20" x14ac:dyDescent="0.3">
      <c r="A118" s="39">
        <v>63198</v>
      </c>
      <c r="B118" s="14" t="s">
        <v>5</v>
      </c>
      <c r="C118" s="74"/>
      <c r="D118" s="15">
        <v>32</v>
      </c>
      <c r="E118" s="16">
        <v>55684</v>
      </c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52">
        <v>55684</v>
      </c>
      <c r="Q118" s="22"/>
      <c r="R118" s="16">
        <v>140791</v>
      </c>
      <c r="S118" s="18" t="s">
        <v>133</v>
      </c>
      <c r="T118" s="16"/>
    </row>
    <row r="119" spans="1:20" x14ac:dyDescent="0.3">
      <c r="A119" s="39"/>
      <c r="B119" s="14"/>
      <c r="C119" s="74"/>
      <c r="D119" s="15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22"/>
      <c r="R119" s="16">
        <v>55684</v>
      </c>
      <c r="S119" s="18" t="s">
        <v>134</v>
      </c>
      <c r="T119" s="16"/>
    </row>
    <row r="120" spans="1:20" x14ac:dyDescent="0.3">
      <c r="A120" s="40"/>
      <c r="B120" s="25"/>
      <c r="C120" s="76"/>
      <c r="D120" s="27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41">
        <f>A121</f>
        <v>63270</v>
      </c>
      <c r="R120" s="28"/>
      <c r="S120" s="29"/>
      <c r="T120" s="28"/>
    </row>
    <row r="121" spans="1:20" x14ac:dyDescent="0.3">
      <c r="A121" s="39">
        <v>63270</v>
      </c>
      <c r="B121" s="14" t="s">
        <v>53</v>
      </c>
      <c r="C121" s="74">
        <v>45382</v>
      </c>
      <c r="D121" s="15">
        <v>35</v>
      </c>
      <c r="E121" s="16">
        <v>209550</v>
      </c>
      <c r="F121" s="16">
        <v>0</v>
      </c>
      <c r="G121" s="16">
        <f>E121-F121</f>
        <v>209550</v>
      </c>
      <c r="H121" s="16">
        <f>ROUND(G121*18%,)</f>
        <v>37719</v>
      </c>
      <c r="I121" s="16">
        <f>ROUND(G121+H121,)</f>
        <v>247269</v>
      </c>
      <c r="J121" s="16">
        <f>G121*$J$6</f>
        <v>2095.5</v>
      </c>
      <c r="K121" s="16">
        <f>G121*5%</f>
        <v>10477.5</v>
      </c>
      <c r="L121" s="16">
        <v>0</v>
      </c>
      <c r="M121" s="16">
        <v>0</v>
      </c>
      <c r="N121" s="52">
        <f>H121</f>
        <v>37719</v>
      </c>
      <c r="O121" s="16">
        <v>0</v>
      </c>
      <c r="P121" s="16">
        <f>ROUNDDOWN(I121-SUM(J121:O121), 0)</f>
        <v>196977</v>
      </c>
      <c r="Q121" s="22"/>
      <c r="R121" s="16">
        <v>196976</v>
      </c>
      <c r="S121" s="18" t="s">
        <v>135</v>
      </c>
      <c r="T121" s="16">
        <f>SUM(P121:P123)-SUM(R121:R123)</f>
        <v>1</v>
      </c>
    </row>
    <row r="122" spans="1:20" x14ac:dyDescent="0.3">
      <c r="A122" s="39">
        <v>63270</v>
      </c>
      <c r="B122" s="14" t="s">
        <v>53</v>
      </c>
      <c r="C122" s="74">
        <v>45398</v>
      </c>
      <c r="D122" s="15">
        <v>1</v>
      </c>
      <c r="E122" s="16">
        <v>114300</v>
      </c>
      <c r="F122" s="16">
        <v>0</v>
      </c>
      <c r="G122" s="16">
        <f>E122-F122</f>
        <v>114300</v>
      </c>
      <c r="H122" s="16">
        <f>ROUND(G122*18%,)</f>
        <v>20574</v>
      </c>
      <c r="I122" s="16">
        <f>ROUND(G122+H122,)</f>
        <v>134874</v>
      </c>
      <c r="J122" s="16">
        <f>G122*$J$6</f>
        <v>1143</v>
      </c>
      <c r="K122" s="16">
        <f>G122*5%</f>
        <v>5715</v>
      </c>
      <c r="L122" s="16">
        <v>0</v>
      </c>
      <c r="M122" s="16">
        <v>0</v>
      </c>
      <c r="N122" s="52">
        <f>H122</f>
        <v>20574</v>
      </c>
      <c r="O122" s="16">
        <v>0</v>
      </c>
      <c r="P122" s="16">
        <f>ROUNDDOWN(I122-SUM(J122:O122), 0)</f>
        <v>107442</v>
      </c>
      <c r="Q122" s="22"/>
      <c r="R122" s="16">
        <v>107442</v>
      </c>
      <c r="S122" s="18" t="s">
        <v>136</v>
      </c>
      <c r="T122" s="16"/>
    </row>
    <row r="123" spans="1:20" x14ac:dyDescent="0.3">
      <c r="A123" s="39">
        <v>63270</v>
      </c>
      <c r="B123" s="14" t="s">
        <v>5</v>
      </c>
      <c r="C123" s="74">
        <v>45419</v>
      </c>
      <c r="D123" s="15" t="s">
        <v>10</v>
      </c>
      <c r="E123" s="16">
        <f>N121+N122</f>
        <v>58293</v>
      </c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52">
        <f>E123</f>
        <v>58293</v>
      </c>
      <c r="Q123" s="22"/>
      <c r="R123" s="16">
        <v>58293</v>
      </c>
      <c r="S123" s="18" t="s">
        <v>137</v>
      </c>
      <c r="T123" s="16"/>
    </row>
    <row r="124" spans="1:20" x14ac:dyDescent="0.3">
      <c r="A124" s="40"/>
      <c r="B124" s="25"/>
      <c r="C124" s="76"/>
      <c r="D124" s="27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41">
        <f>A125</f>
        <v>63271</v>
      </c>
      <c r="R124" s="28"/>
      <c r="S124" s="29"/>
      <c r="T124" s="28"/>
    </row>
    <row r="125" spans="1:20" x14ac:dyDescent="0.3">
      <c r="A125" s="39">
        <v>63271</v>
      </c>
      <c r="B125" s="14" t="s">
        <v>54</v>
      </c>
      <c r="C125" s="74">
        <v>45384</v>
      </c>
      <c r="D125" s="15">
        <v>34</v>
      </c>
      <c r="E125" s="16">
        <v>75000</v>
      </c>
      <c r="F125" s="16">
        <v>25942</v>
      </c>
      <c r="G125" s="16">
        <f>E125-F125</f>
        <v>49058</v>
      </c>
      <c r="H125" s="16">
        <f>ROUND(G125*18%,)</f>
        <v>8830</v>
      </c>
      <c r="I125" s="16">
        <f>ROUND(G125+H125,)</f>
        <v>57888</v>
      </c>
      <c r="J125" s="16">
        <f>G125*$J$6</f>
        <v>490.58</v>
      </c>
      <c r="K125" s="16">
        <f>G125*5%</f>
        <v>2452.9</v>
      </c>
      <c r="L125" s="16">
        <v>0</v>
      </c>
      <c r="M125" s="16">
        <v>0</v>
      </c>
      <c r="N125" s="52">
        <f>H125</f>
        <v>8830</v>
      </c>
      <c r="O125" s="16">
        <v>0</v>
      </c>
      <c r="P125" s="16">
        <f>ROUNDDOWN(I125-SUM(J125:O125), 0)</f>
        <v>46114</v>
      </c>
      <c r="Q125" s="22"/>
      <c r="R125" s="16">
        <v>46114</v>
      </c>
      <c r="S125" s="18" t="s">
        <v>138</v>
      </c>
      <c r="T125" s="16">
        <f>SUM(P125:P127)-SUM(R125:R127)</f>
        <v>0</v>
      </c>
    </row>
    <row r="126" spans="1:20" x14ac:dyDescent="0.3">
      <c r="A126" s="39">
        <v>63271</v>
      </c>
      <c r="B126" s="14" t="s">
        <v>5</v>
      </c>
      <c r="C126" s="74"/>
      <c r="D126" s="15">
        <v>34</v>
      </c>
      <c r="E126" s="16">
        <v>8830</v>
      </c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52">
        <f>E126</f>
        <v>8830</v>
      </c>
      <c r="Q126" s="22"/>
      <c r="R126" s="16">
        <v>8830</v>
      </c>
      <c r="S126" s="18" t="s">
        <v>139</v>
      </c>
      <c r="T126" s="16"/>
    </row>
    <row r="127" spans="1:20" x14ac:dyDescent="0.3">
      <c r="A127" s="39"/>
      <c r="B127" s="14"/>
      <c r="C127" s="74"/>
      <c r="D127" s="15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22"/>
      <c r="R127" s="16"/>
      <c r="S127" s="18"/>
      <c r="T127" s="16"/>
    </row>
    <row r="128" spans="1:20" x14ac:dyDescent="0.3">
      <c r="A128" s="40"/>
      <c r="B128" s="25"/>
      <c r="C128" s="76"/>
      <c r="D128" s="27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41">
        <f>A129</f>
        <v>63320</v>
      </c>
      <c r="R128" s="28"/>
      <c r="S128" s="29"/>
      <c r="T128" s="28"/>
    </row>
    <row r="129" spans="1:22" x14ac:dyDescent="0.3">
      <c r="A129" s="39">
        <v>63320</v>
      </c>
      <c r="B129" s="14" t="s">
        <v>67</v>
      </c>
      <c r="C129" s="74">
        <v>45414</v>
      </c>
      <c r="D129" s="15">
        <v>2</v>
      </c>
      <c r="E129" s="16">
        <v>59400</v>
      </c>
      <c r="F129" s="16">
        <v>0</v>
      </c>
      <c r="G129" s="16">
        <f>E129-F129</f>
        <v>59400</v>
      </c>
      <c r="H129" s="16">
        <f>ROUND(G129*18%,)</f>
        <v>10692</v>
      </c>
      <c r="I129" s="16">
        <f>ROUND(G129+H129,)</f>
        <v>70092</v>
      </c>
      <c r="J129" s="16">
        <f>G129*$J$6</f>
        <v>594</v>
      </c>
      <c r="K129" s="16">
        <f>G129*5%</f>
        <v>2970</v>
      </c>
      <c r="L129" s="16">
        <v>0</v>
      </c>
      <c r="M129" s="16">
        <v>0</v>
      </c>
      <c r="N129" s="52">
        <f>H129</f>
        <v>10692</v>
      </c>
      <c r="O129" s="16">
        <v>0</v>
      </c>
      <c r="P129" s="16">
        <f>ROUNDDOWN(I129-SUM(J129:O129), 0)</f>
        <v>55836</v>
      </c>
      <c r="Q129" s="22"/>
      <c r="R129" s="16">
        <v>55836</v>
      </c>
      <c r="S129" s="18" t="s">
        <v>140</v>
      </c>
      <c r="T129" s="16">
        <f>SUM(P129:P132)-SUM(R129:R132)</f>
        <v>51012</v>
      </c>
    </row>
    <row r="130" spans="1:22" x14ac:dyDescent="0.3">
      <c r="A130" s="39"/>
      <c r="B130" s="14" t="s">
        <v>67</v>
      </c>
      <c r="C130" s="74">
        <v>45444</v>
      </c>
      <c r="D130" s="15">
        <v>4</v>
      </c>
      <c r="E130" s="16">
        <v>36000</v>
      </c>
      <c r="F130" s="16">
        <v>0</v>
      </c>
      <c r="G130" s="16">
        <f>E130-F130</f>
        <v>36000</v>
      </c>
      <c r="H130" s="16">
        <f>ROUND(G130*18%,)</f>
        <v>6480</v>
      </c>
      <c r="I130" s="16">
        <f>ROUND(G130+H130,)</f>
        <v>42480</v>
      </c>
      <c r="J130" s="16">
        <f>G130*$J$6</f>
        <v>360</v>
      </c>
      <c r="K130" s="16">
        <f>G130*5%</f>
        <v>1800</v>
      </c>
      <c r="L130" s="16">
        <v>0</v>
      </c>
      <c r="M130" s="16">
        <v>0</v>
      </c>
      <c r="N130" s="52">
        <f>H130</f>
        <v>6480</v>
      </c>
      <c r="O130" s="16">
        <v>0</v>
      </c>
      <c r="P130" s="16">
        <f>ROUNDDOWN(I130-SUM(J130:O130), 0)</f>
        <v>33840</v>
      </c>
      <c r="Q130" s="22"/>
      <c r="R130" s="16"/>
      <c r="S130" s="18"/>
      <c r="T130" s="16"/>
    </row>
    <row r="131" spans="1:22" x14ac:dyDescent="0.3">
      <c r="A131" s="39"/>
      <c r="B131" s="14" t="s">
        <v>5</v>
      </c>
      <c r="C131" s="74">
        <v>45414</v>
      </c>
      <c r="D131" s="15">
        <v>2</v>
      </c>
      <c r="E131" s="16">
        <f>N129</f>
        <v>10692</v>
      </c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52">
        <f>E131</f>
        <v>10692</v>
      </c>
      <c r="Q131" s="22"/>
      <c r="R131" s="16"/>
      <c r="S131" s="18"/>
      <c r="T131" s="16"/>
    </row>
    <row r="132" spans="1:22" x14ac:dyDescent="0.3">
      <c r="A132" s="39"/>
      <c r="B132" s="14" t="s">
        <v>5</v>
      </c>
      <c r="C132" s="74">
        <v>45444</v>
      </c>
      <c r="D132" s="15">
        <v>4</v>
      </c>
      <c r="E132" s="16">
        <f>N130</f>
        <v>6480</v>
      </c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52">
        <f>E132</f>
        <v>6480</v>
      </c>
      <c r="Q132" s="22"/>
      <c r="R132" s="16"/>
      <c r="S132" s="18"/>
      <c r="T132" s="16"/>
    </row>
    <row r="133" spans="1:22" x14ac:dyDescent="0.3">
      <c r="A133" s="40"/>
      <c r="B133" s="25"/>
      <c r="C133" s="76"/>
      <c r="D133" s="27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41">
        <f>A134</f>
        <v>64249</v>
      </c>
      <c r="R133" s="28"/>
      <c r="S133" s="29"/>
      <c r="T133" s="28"/>
    </row>
    <row r="134" spans="1:22" x14ac:dyDescent="0.3">
      <c r="A134" s="39">
        <v>64249</v>
      </c>
      <c r="B134" s="14" t="s">
        <v>56</v>
      </c>
      <c r="C134" s="74">
        <v>45444</v>
      </c>
      <c r="D134" s="15">
        <v>3</v>
      </c>
      <c r="E134" s="16">
        <v>277830</v>
      </c>
      <c r="F134" s="16">
        <v>19075</v>
      </c>
      <c r="G134" s="16">
        <f>E134-F134</f>
        <v>258755</v>
      </c>
      <c r="H134" s="16">
        <f>ROUND(G134*18%,)</f>
        <v>46576</v>
      </c>
      <c r="I134" s="16">
        <f>ROUND(G134+H134,)</f>
        <v>305331</v>
      </c>
      <c r="J134" s="16">
        <f>G134*$J$6</f>
        <v>2587.5500000000002</v>
      </c>
      <c r="K134" s="16">
        <f>G134*5%</f>
        <v>12937.75</v>
      </c>
      <c r="L134" s="16">
        <v>0</v>
      </c>
      <c r="M134" s="16">
        <v>0</v>
      </c>
      <c r="N134" s="52">
        <f>H134</f>
        <v>46576</v>
      </c>
      <c r="O134" s="16">
        <v>0</v>
      </c>
      <c r="P134" s="16">
        <f>ROUNDDOWN(I134-SUM(J134:O134), 0)</f>
        <v>243229</v>
      </c>
      <c r="Q134" s="22"/>
      <c r="R134" s="16">
        <v>125000</v>
      </c>
      <c r="S134" s="18" t="s">
        <v>141</v>
      </c>
      <c r="T134" s="16">
        <f>SUM(P134:P136)-SUM(R134:R136)</f>
        <v>0</v>
      </c>
    </row>
    <row r="135" spans="1:22" x14ac:dyDescent="0.3">
      <c r="A135" s="39"/>
      <c r="B135" s="14" t="s">
        <v>5</v>
      </c>
      <c r="C135" s="74">
        <v>45444</v>
      </c>
      <c r="D135" s="15">
        <v>3</v>
      </c>
      <c r="E135" s="16">
        <f>N134</f>
        <v>46576</v>
      </c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52">
        <f>E135</f>
        <v>46576</v>
      </c>
      <c r="Q135" s="22"/>
      <c r="R135" s="16">
        <v>118229</v>
      </c>
      <c r="S135" s="18" t="s">
        <v>142</v>
      </c>
      <c r="T135" s="16"/>
      <c r="V135" s="53"/>
    </row>
    <row r="136" spans="1:22" x14ac:dyDescent="0.3">
      <c r="A136" s="44"/>
      <c r="B136" s="32"/>
      <c r="C136" s="78"/>
      <c r="D136" s="33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5"/>
      <c r="R136" s="34">
        <v>46576</v>
      </c>
      <c r="S136" s="36" t="s">
        <v>143</v>
      </c>
      <c r="T136" s="34"/>
    </row>
    <row r="137" spans="1:22" x14ac:dyDescent="0.3">
      <c r="A137" s="40"/>
      <c r="B137" s="25"/>
      <c r="C137" s="76"/>
      <c r="D137" s="27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41">
        <f>A138</f>
        <v>66418</v>
      </c>
      <c r="R137" s="28"/>
      <c r="S137" s="29"/>
      <c r="T137" s="28"/>
    </row>
    <row r="138" spans="1:22" ht="26.4" x14ac:dyDescent="0.3">
      <c r="A138" s="44">
        <v>66418</v>
      </c>
      <c r="B138" s="32" t="s">
        <v>55</v>
      </c>
      <c r="C138" s="74">
        <v>45616</v>
      </c>
      <c r="D138" s="15">
        <v>6</v>
      </c>
      <c r="E138" s="16">
        <v>323850</v>
      </c>
      <c r="F138" s="16">
        <v>19075</v>
      </c>
      <c r="G138" s="16">
        <f>E138-F138</f>
        <v>304775</v>
      </c>
      <c r="H138" s="16">
        <f>ROUND(G138*18%,)</f>
        <v>54860</v>
      </c>
      <c r="I138" s="16">
        <f>ROUND(G138+H138,)</f>
        <v>359635</v>
      </c>
      <c r="J138" s="16">
        <f>G138*$J$6</f>
        <v>3047.75</v>
      </c>
      <c r="K138" s="16">
        <f>G138*5%</f>
        <v>15238.75</v>
      </c>
      <c r="L138" s="16">
        <v>0</v>
      </c>
      <c r="M138" s="16">
        <v>0</v>
      </c>
      <c r="N138" s="52">
        <f>H138</f>
        <v>54860</v>
      </c>
      <c r="O138" s="16">
        <v>0</v>
      </c>
      <c r="P138" s="16">
        <f>ROUNDDOWN(I138-SUM(J138:O138), 0)</f>
        <v>286488</v>
      </c>
      <c r="Q138" s="35"/>
      <c r="R138" s="34">
        <v>200000</v>
      </c>
      <c r="S138" s="36" t="s">
        <v>144</v>
      </c>
      <c r="T138" s="16">
        <f>SUM(P138:P141)-SUM(R138:R141)</f>
        <v>0</v>
      </c>
    </row>
    <row r="139" spans="1:22" x14ac:dyDescent="0.3">
      <c r="A139" s="44">
        <v>66418</v>
      </c>
      <c r="B139" s="14" t="s">
        <v>5</v>
      </c>
      <c r="C139" s="74"/>
      <c r="D139" s="15">
        <v>6</v>
      </c>
      <c r="E139" s="16">
        <f>N138</f>
        <v>54860</v>
      </c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52">
        <f>E139</f>
        <v>54860</v>
      </c>
      <c r="Q139" s="35"/>
      <c r="R139" s="34">
        <v>54860</v>
      </c>
      <c r="S139" s="36" t="s">
        <v>145</v>
      </c>
      <c r="T139" s="34"/>
    </row>
    <row r="140" spans="1:22" x14ac:dyDescent="0.3">
      <c r="A140" s="44">
        <v>66418</v>
      </c>
      <c r="B140" s="32"/>
      <c r="C140" s="78"/>
      <c r="D140" s="33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5"/>
      <c r="R140" s="34">
        <v>50000</v>
      </c>
      <c r="S140" s="36" t="s">
        <v>146</v>
      </c>
      <c r="T140" s="34"/>
    </row>
    <row r="141" spans="1:22" x14ac:dyDescent="0.3">
      <c r="A141" s="44"/>
      <c r="B141" s="32"/>
      <c r="C141" s="78"/>
      <c r="D141" s="33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5"/>
      <c r="R141" s="34">
        <v>36488</v>
      </c>
      <c r="S141" s="36" t="s">
        <v>147</v>
      </c>
      <c r="T141" s="34"/>
    </row>
    <row r="142" spans="1:22" x14ac:dyDescent="0.3">
      <c r="A142" s="40"/>
      <c r="B142" s="25"/>
      <c r="C142" s="76"/>
      <c r="D142" s="27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41">
        <f>A143</f>
        <v>66419</v>
      </c>
      <c r="R142" s="28"/>
      <c r="S142" s="29"/>
      <c r="T142" s="28"/>
    </row>
    <row r="143" spans="1:22" ht="26.4" x14ac:dyDescent="0.3">
      <c r="A143" s="44">
        <v>66419</v>
      </c>
      <c r="B143" s="32" t="s">
        <v>57</v>
      </c>
      <c r="C143" s="74">
        <v>45616</v>
      </c>
      <c r="D143" s="15">
        <v>7</v>
      </c>
      <c r="E143" s="16">
        <v>323850</v>
      </c>
      <c r="F143" s="16">
        <v>0</v>
      </c>
      <c r="G143" s="16">
        <f>E143-F143</f>
        <v>323850</v>
      </c>
      <c r="H143" s="16">
        <f>ROUND(G143*18%,)</f>
        <v>58293</v>
      </c>
      <c r="I143" s="16">
        <f>ROUND(G143+H143,)</f>
        <v>382143</v>
      </c>
      <c r="J143" s="16">
        <f>G143*$J$6</f>
        <v>3238.5</v>
      </c>
      <c r="K143" s="16">
        <f>G143*5%</f>
        <v>16192.5</v>
      </c>
      <c r="L143" s="16">
        <v>0</v>
      </c>
      <c r="M143" s="16">
        <v>0</v>
      </c>
      <c r="N143" s="52">
        <f>H143</f>
        <v>58293</v>
      </c>
      <c r="O143" s="16">
        <v>0</v>
      </c>
      <c r="P143" s="16">
        <f>ROUNDDOWN(I143-SUM(J143:O143), 0)</f>
        <v>304419</v>
      </c>
      <c r="Q143" s="35"/>
      <c r="R143" s="34">
        <v>275000</v>
      </c>
      <c r="S143" s="36" t="s">
        <v>148</v>
      </c>
      <c r="T143" s="16">
        <f>SUM(P143:P145)-SUM(R143:R145)</f>
        <v>29419</v>
      </c>
    </row>
    <row r="144" spans="1:22" x14ac:dyDescent="0.3">
      <c r="A144" s="44">
        <v>66419</v>
      </c>
      <c r="B144" s="14" t="s">
        <v>5</v>
      </c>
      <c r="C144" s="74"/>
      <c r="D144" s="15">
        <v>7</v>
      </c>
      <c r="E144" s="16">
        <f>N143</f>
        <v>58293</v>
      </c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52">
        <f>E144</f>
        <v>58293</v>
      </c>
      <c r="Q144" s="35"/>
      <c r="R144" s="34">
        <v>58293</v>
      </c>
      <c r="S144" s="36" t="s">
        <v>149</v>
      </c>
      <c r="T144" s="34"/>
    </row>
    <row r="145" spans="1:20" x14ac:dyDescent="0.3">
      <c r="A145" s="44"/>
      <c r="B145" s="32"/>
      <c r="C145" s="78"/>
      <c r="D145" s="33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5"/>
      <c r="R145" s="34"/>
      <c r="S145" s="36"/>
      <c r="T145" s="34"/>
    </row>
    <row r="146" spans="1:20" x14ac:dyDescent="0.3">
      <c r="A146" s="40"/>
      <c r="B146" s="25"/>
      <c r="C146" s="76"/>
      <c r="D146" s="27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41">
        <v>66106</v>
      </c>
      <c r="R146" s="28"/>
      <c r="S146" s="29"/>
      <c r="T146" s="28"/>
    </row>
    <row r="147" spans="1:20" x14ac:dyDescent="0.3">
      <c r="A147" s="44">
        <v>66106</v>
      </c>
      <c r="B147" s="32" t="s">
        <v>58</v>
      </c>
      <c r="C147" s="78">
        <v>45590</v>
      </c>
      <c r="D147" s="33">
        <v>5</v>
      </c>
      <c r="E147" s="34">
        <v>237204</v>
      </c>
      <c r="F147" s="34">
        <f>105795+4</f>
        <v>105799</v>
      </c>
      <c r="G147" s="16">
        <f>E147-F147</f>
        <v>131405</v>
      </c>
      <c r="H147" s="16">
        <f>ROUND(G147*18%,)</f>
        <v>23653</v>
      </c>
      <c r="I147" s="16">
        <f>ROUND(G147+H147,)</f>
        <v>155058</v>
      </c>
      <c r="J147" s="16">
        <f>G147*$J$6</f>
        <v>1314.05</v>
      </c>
      <c r="K147" s="16">
        <f>G147*5%</f>
        <v>6570.25</v>
      </c>
      <c r="L147" s="16">
        <f>G147*10%</f>
        <v>13140.5</v>
      </c>
      <c r="M147" s="16">
        <f>G147*10%</f>
        <v>13140.5</v>
      </c>
      <c r="N147" s="54">
        <f>H147</f>
        <v>23653</v>
      </c>
      <c r="O147" s="16">
        <v>0</v>
      </c>
      <c r="P147" s="16">
        <f>ROUNDDOWN(I147-SUM(J147:O147), 0)</f>
        <v>97239</v>
      </c>
      <c r="Q147" s="35"/>
      <c r="R147" s="34">
        <v>75000</v>
      </c>
      <c r="S147" s="36" t="s">
        <v>150</v>
      </c>
      <c r="T147" s="16">
        <f>SUM(P147:P149)-SUM(R147:R149)</f>
        <v>0</v>
      </c>
    </row>
    <row r="148" spans="1:20" x14ac:dyDescent="0.3">
      <c r="A148" s="44">
        <v>66106</v>
      </c>
      <c r="B148" s="14" t="s">
        <v>5</v>
      </c>
      <c r="C148" s="74"/>
      <c r="D148" s="15">
        <v>5</v>
      </c>
      <c r="E148" s="16">
        <f>N147</f>
        <v>23653</v>
      </c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52">
        <f>E148</f>
        <v>23653</v>
      </c>
      <c r="Q148" s="35"/>
      <c r="R148" s="34">
        <v>23653</v>
      </c>
      <c r="S148" s="36" t="s">
        <v>151</v>
      </c>
      <c r="T148" s="34"/>
    </row>
    <row r="149" spans="1:20" x14ac:dyDescent="0.3">
      <c r="A149" s="44"/>
      <c r="B149" s="32"/>
      <c r="C149" s="78"/>
      <c r="D149" s="33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5"/>
      <c r="R149" s="34">
        <v>22239</v>
      </c>
      <c r="S149" s="36" t="s">
        <v>152</v>
      </c>
      <c r="T149" s="34"/>
    </row>
    <row r="150" spans="1:20" x14ac:dyDescent="0.3">
      <c r="A150" s="40"/>
      <c r="B150" s="25"/>
      <c r="C150" s="76"/>
      <c r="D150" s="27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41">
        <f>A151</f>
        <v>67198</v>
      </c>
      <c r="R150" s="28"/>
      <c r="S150" s="29"/>
      <c r="T150" s="28"/>
    </row>
    <row r="151" spans="1:20" ht="26.4" x14ac:dyDescent="0.3">
      <c r="A151" s="44">
        <v>67198</v>
      </c>
      <c r="B151" s="32" t="s">
        <v>59</v>
      </c>
      <c r="C151" s="78">
        <v>45626</v>
      </c>
      <c r="D151" s="33">
        <v>8</v>
      </c>
      <c r="E151" s="34">
        <v>132125</v>
      </c>
      <c r="F151" s="34">
        <v>0</v>
      </c>
      <c r="G151" s="16">
        <f>E151-F151</f>
        <v>132125</v>
      </c>
      <c r="H151" s="16">
        <f>ROUND(G151*18%,)</f>
        <v>23783</v>
      </c>
      <c r="I151" s="16">
        <f>ROUND(G151+H151,)</f>
        <v>155908</v>
      </c>
      <c r="J151" s="16">
        <f>G151*$J$6</f>
        <v>1321.25</v>
      </c>
      <c r="K151" s="16">
        <f>G151*5%</f>
        <v>6606.25</v>
      </c>
      <c r="L151" s="16">
        <v>0</v>
      </c>
      <c r="M151" s="16">
        <v>0</v>
      </c>
      <c r="N151" s="54">
        <f>H151</f>
        <v>23783</v>
      </c>
      <c r="O151" s="52">
        <v>124197</v>
      </c>
      <c r="P151" s="16">
        <f>ROUNDDOWN(I151-SUM(J151:O151), 0)</f>
        <v>0</v>
      </c>
      <c r="Q151" s="35"/>
      <c r="R151" s="34">
        <v>23783</v>
      </c>
      <c r="S151" s="36" t="s">
        <v>153</v>
      </c>
      <c r="T151" s="16">
        <f>SUM(P151:P152)-SUM(R151:R152)</f>
        <v>0</v>
      </c>
    </row>
    <row r="152" spans="1:20" x14ac:dyDescent="0.3">
      <c r="A152" s="44">
        <v>67198</v>
      </c>
      <c r="B152" s="14" t="s">
        <v>5</v>
      </c>
      <c r="C152" s="74"/>
      <c r="D152" s="15">
        <v>8</v>
      </c>
      <c r="E152" s="16">
        <f>N151</f>
        <v>23783</v>
      </c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52">
        <f>E152</f>
        <v>23783</v>
      </c>
      <c r="Q152" s="35"/>
      <c r="R152" s="34"/>
      <c r="S152" s="36"/>
      <c r="T152" s="34"/>
    </row>
    <row r="153" spans="1:20" x14ac:dyDescent="0.3">
      <c r="A153" s="40"/>
      <c r="B153" s="25"/>
      <c r="C153" s="76"/>
      <c r="D153" s="27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41">
        <f>A154</f>
        <v>67494</v>
      </c>
      <c r="R153" s="28"/>
      <c r="S153" s="29"/>
      <c r="T153" s="28"/>
    </row>
    <row r="154" spans="1:20" ht="24" x14ac:dyDescent="0.3">
      <c r="A154" s="44">
        <v>67494</v>
      </c>
      <c r="B154" s="55" t="s">
        <v>60</v>
      </c>
      <c r="C154" s="78">
        <v>45661</v>
      </c>
      <c r="D154" s="33">
        <v>9</v>
      </c>
      <c r="E154" s="34">
        <v>203500</v>
      </c>
      <c r="F154" s="34">
        <v>67226</v>
      </c>
      <c r="G154" s="16">
        <f>E154-F154</f>
        <v>136274</v>
      </c>
      <c r="H154" s="16">
        <f>ROUND(G154*18%,)</f>
        <v>24529</v>
      </c>
      <c r="I154" s="16">
        <f>ROUND(G154+H154,)</f>
        <v>160803</v>
      </c>
      <c r="J154" s="16">
        <f>G154*$J$6</f>
        <v>1362.74</v>
      </c>
      <c r="K154" s="16">
        <f>G154*5%</f>
        <v>6813.7000000000007</v>
      </c>
      <c r="L154" s="16">
        <v>0</v>
      </c>
      <c r="M154" s="16">
        <v>0</v>
      </c>
      <c r="N154" s="54">
        <f>H154</f>
        <v>24529</v>
      </c>
      <c r="O154" s="16">
        <v>0</v>
      </c>
      <c r="P154" s="16">
        <f>ROUNDDOWN(I154-SUM(J154:O154), 0)</f>
        <v>128097</v>
      </c>
      <c r="Q154" s="35"/>
      <c r="R154" s="34">
        <v>75000</v>
      </c>
      <c r="S154" s="36" t="s">
        <v>154</v>
      </c>
      <c r="T154" s="16">
        <f>SUM(P154:P156)-SUM(R154:R156)</f>
        <v>39502</v>
      </c>
    </row>
    <row r="155" spans="1:20" x14ac:dyDescent="0.3">
      <c r="A155" s="44">
        <v>67494</v>
      </c>
      <c r="B155" s="14" t="s">
        <v>5</v>
      </c>
      <c r="C155" s="74"/>
      <c r="D155" s="15">
        <v>9</v>
      </c>
      <c r="E155" s="16">
        <f>N154</f>
        <v>24529</v>
      </c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52">
        <f>E155</f>
        <v>24529</v>
      </c>
      <c r="Q155" s="35"/>
      <c r="R155" s="34">
        <v>53098</v>
      </c>
      <c r="S155" s="36" t="s">
        <v>155</v>
      </c>
      <c r="T155" s="34"/>
    </row>
    <row r="156" spans="1:20" ht="24" x14ac:dyDescent="0.3">
      <c r="A156" s="44">
        <v>67494</v>
      </c>
      <c r="B156" s="55" t="s">
        <v>60</v>
      </c>
      <c r="C156" s="78">
        <v>45733</v>
      </c>
      <c r="D156" s="33">
        <v>14</v>
      </c>
      <c r="E156" s="34">
        <v>120350</v>
      </c>
      <c r="F156" s="34">
        <v>78324</v>
      </c>
      <c r="G156" s="16">
        <f>E156-F156</f>
        <v>42026</v>
      </c>
      <c r="H156" s="16">
        <f>ROUND(G156*18%,)</f>
        <v>7565</v>
      </c>
      <c r="I156" s="16">
        <f>ROUND(G156+H156,)</f>
        <v>49591</v>
      </c>
      <c r="J156" s="16">
        <f>G156*$J$6</f>
        <v>420.26</v>
      </c>
      <c r="K156" s="16">
        <f>G156*5%</f>
        <v>2101.3000000000002</v>
      </c>
      <c r="L156" s="16">
        <v>0</v>
      </c>
      <c r="M156" s="16">
        <v>0</v>
      </c>
      <c r="N156" s="54">
        <f>H156</f>
        <v>7565</v>
      </c>
      <c r="O156" s="16">
        <v>0</v>
      </c>
      <c r="P156" s="16">
        <f>ROUNDDOWN(I156-SUM(J156:O156), 0)</f>
        <v>39504</v>
      </c>
      <c r="Q156" s="35"/>
      <c r="R156" s="34">
        <v>24530</v>
      </c>
      <c r="S156" s="36" t="s">
        <v>156</v>
      </c>
      <c r="T156" s="34"/>
    </row>
    <row r="157" spans="1:20" x14ac:dyDescent="0.3">
      <c r="A157" s="44">
        <v>67494</v>
      </c>
      <c r="B157" s="14" t="s">
        <v>5</v>
      </c>
      <c r="C157" s="78"/>
      <c r="D157" s="33"/>
      <c r="E157" s="34"/>
      <c r="F157" s="34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35"/>
      <c r="R157" s="34"/>
      <c r="S157" s="36"/>
      <c r="T157" s="34"/>
    </row>
    <row r="158" spans="1:20" x14ac:dyDescent="0.3">
      <c r="A158" s="40"/>
      <c r="B158" s="25"/>
      <c r="C158" s="76"/>
      <c r="D158" s="27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41">
        <f>A159</f>
        <v>67495</v>
      </c>
      <c r="R158" s="28"/>
      <c r="S158" s="29"/>
      <c r="T158" s="28"/>
    </row>
    <row r="159" spans="1:20" ht="24" x14ac:dyDescent="0.3">
      <c r="A159" s="44">
        <v>67495</v>
      </c>
      <c r="B159" s="55" t="s">
        <v>65</v>
      </c>
      <c r="C159" s="78">
        <v>45661</v>
      </c>
      <c r="D159" s="33">
        <v>10</v>
      </c>
      <c r="E159" s="34">
        <v>40000</v>
      </c>
      <c r="F159" s="34">
        <v>0</v>
      </c>
      <c r="G159" s="16">
        <f>E159-F159</f>
        <v>40000</v>
      </c>
      <c r="H159" s="16">
        <f>ROUND(G159*18%,)</f>
        <v>7200</v>
      </c>
      <c r="I159" s="16">
        <f>ROUND(G159+H159,)</f>
        <v>47200</v>
      </c>
      <c r="J159" s="16">
        <f>G159*$J$6</f>
        <v>400</v>
      </c>
      <c r="K159" s="16">
        <f>G159*5%</f>
        <v>2000</v>
      </c>
      <c r="L159" s="16">
        <v>0</v>
      </c>
      <c r="M159" s="16">
        <v>0</v>
      </c>
      <c r="N159" s="54">
        <f>H159</f>
        <v>7200</v>
      </c>
      <c r="O159" s="16">
        <v>0</v>
      </c>
      <c r="P159" s="16">
        <f>ROUNDDOWN(I159-SUM(J159:O159), 0)</f>
        <v>37600</v>
      </c>
      <c r="Q159" s="35"/>
      <c r="R159" s="34">
        <v>37600</v>
      </c>
      <c r="S159" s="36" t="s">
        <v>157</v>
      </c>
      <c r="T159" s="16">
        <f>SUM(P159:P160)-SUM(R159:R160)</f>
        <v>0</v>
      </c>
    </row>
    <row r="160" spans="1:20" x14ac:dyDescent="0.3">
      <c r="A160" s="44">
        <v>67495</v>
      </c>
      <c r="B160" s="14" t="s">
        <v>5</v>
      </c>
      <c r="C160" s="74"/>
      <c r="D160" s="15">
        <v>10</v>
      </c>
      <c r="E160" s="16">
        <f>N159</f>
        <v>7200</v>
      </c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52">
        <f>E160</f>
        <v>7200</v>
      </c>
      <c r="Q160" s="35"/>
      <c r="R160" s="34">
        <v>7200</v>
      </c>
      <c r="S160" s="36" t="s">
        <v>158</v>
      </c>
      <c r="T160" s="34"/>
    </row>
    <row r="161" spans="1:20" x14ac:dyDescent="0.3">
      <c r="A161" s="40"/>
      <c r="B161" s="25"/>
      <c r="C161" s="76"/>
      <c r="D161" s="27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41">
        <f>A162</f>
        <v>67948</v>
      </c>
      <c r="R161" s="28"/>
      <c r="S161" s="29"/>
      <c r="T161" s="28"/>
    </row>
    <row r="162" spans="1:20" ht="24" x14ac:dyDescent="0.3">
      <c r="A162" s="44">
        <v>67948</v>
      </c>
      <c r="B162" s="55" t="s">
        <v>61</v>
      </c>
      <c r="C162" s="78">
        <v>45677</v>
      </c>
      <c r="D162" s="33">
        <v>11</v>
      </c>
      <c r="E162" s="34">
        <v>84992</v>
      </c>
      <c r="F162" s="34">
        <v>0</v>
      </c>
      <c r="G162" s="16">
        <f>E162-F162</f>
        <v>84992</v>
      </c>
      <c r="H162" s="16">
        <f>ROUND(G162*18%,)</f>
        <v>15299</v>
      </c>
      <c r="I162" s="16">
        <f>ROUND(G162+H162,)</f>
        <v>100291</v>
      </c>
      <c r="J162" s="16">
        <f>G162*$J$6</f>
        <v>849.92000000000007</v>
      </c>
      <c r="K162" s="16">
        <f>G162*5%</f>
        <v>4249.6000000000004</v>
      </c>
      <c r="L162" s="16">
        <v>0</v>
      </c>
      <c r="M162" s="16">
        <v>0</v>
      </c>
      <c r="N162" s="54">
        <f>H162</f>
        <v>15299</v>
      </c>
      <c r="O162" s="16">
        <v>0</v>
      </c>
      <c r="P162" s="16">
        <f>ROUNDDOWN(I162-SUM(J162:O162), 0)</f>
        <v>79892</v>
      </c>
      <c r="Q162" s="35"/>
      <c r="R162" s="34">
        <v>50000</v>
      </c>
      <c r="S162" s="36" t="s">
        <v>159</v>
      </c>
      <c r="T162" s="16">
        <f>SUM(P162:P163)-SUM(R162:R163)</f>
        <v>45191</v>
      </c>
    </row>
    <row r="163" spans="1:20" x14ac:dyDescent="0.3">
      <c r="A163" s="44">
        <v>67948</v>
      </c>
      <c r="B163" s="14" t="s">
        <v>5</v>
      </c>
      <c r="C163" s="74"/>
      <c r="D163" s="15">
        <v>11</v>
      </c>
      <c r="E163" s="16">
        <f>N162</f>
        <v>15299</v>
      </c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52">
        <f>E163</f>
        <v>15299</v>
      </c>
      <c r="Q163" s="35"/>
      <c r="R163" s="34"/>
      <c r="S163" s="36"/>
      <c r="T163" s="34"/>
    </row>
    <row r="164" spans="1:20" x14ac:dyDescent="0.3">
      <c r="A164" s="40"/>
      <c r="B164" s="25"/>
      <c r="C164" s="76"/>
      <c r="D164" s="27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41">
        <f>A165</f>
        <v>68982</v>
      </c>
      <c r="R164" s="28"/>
      <c r="S164" s="29"/>
      <c r="T164" s="28"/>
    </row>
    <row r="165" spans="1:20" x14ac:dyDescent="0.3">
      <c r="A165" s="8">
        <v>68982</v>
      </c>
      <c r="B165" s="55" t="s">
        <v>62</v>
      </c>
      <c r="C165" s="78">
        <v>45733</v>
      </c>
      <c r="D165" s="33">
        <v>12</v>
      </c>
      <c r="E165" s="34">
        <v>323850</v>
      </c>
      <c r="F165" s="34">
        <v>0</v>
      </c>
      <c r="G165" s="16">
        <f>E165-F165</f>
        <v>323850</v>
      </c>
      <c r="H165" s="16">
        <f>ROUND(G165*18%,)</f>
        <v>58293</v>
      </c>
      <c r="I165" s="16">
        <f>ROUND(G165+H165,)</f>
        <v>382143</v>
      </c>
      <c r="J165" s="16">
        <f>G165*$J$6</f>
        <v>3238.5</v>
      </c>
      <c r="K165" s="16">
        <f>G165*5%</f>
        <v>16192.5</v>
      </c>
      <c r="L165" s="16">
        <v>0</v>
      </c>
      <c r="M165" s="16">
        <v>0</v>
      </c>
      <c r="N165" s="54">
        <f>H165</f>
        <v>58293</v>
      </c>
      <c r="O165" s="16">
        <v>0</v>
      </c>
      <c r="P165" s="16">
        <f>ROUNDDOWN(I165-SUM(J165:O165), 0)</f>
        <v>304419</v>
      </c>
      <c r="Q165" s="35"/>
      <c r="R165" s="34">
        <v>50000</v>
      </c>
      <c r="S165" s="36" t="s">
        <v>160</v>
      </c>
      <c r="T165" s="16">
        <f>SUM(P165:P166)-SUM(R165:R166)</f>
        <v>114712</v>
      </c>
    </row>
    <row r="166" spans="1:20" x14ac:dyDescent="0.3">
      <c r="A166" s="8">
        <v>68982</v>
      </c>
      <c r="B166" s="14" t="s">
        <v>5</v>
      </c>
      <c r="C166" s="74"/>
      <c r="D166" s="15">
        <v>12</v>
      </c>
      <c r="E166" s="16">
        <f>N165</f>
        <v>58293</v>
      </c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52">
        <f>E166</f>
        <v>58293</v>
      </c>
      <c r="Q166" s="35"/>
      <c r="R166" s="34">
        <v>198000</v>
      </c>
      <c r="S166" s="36" t="s">
        <v>161</v>
      </c>
      <c r="T166" s="34"/>
    </row>
    <row r="167" spans="1:20" x14ac:dyDescent="0.3">
      <c r="A167" s="40"/>
      <c r="B167" s="25"/>
      <c r="C167" s="76"/>
      <c r="D167" s="27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41">
        <f>A168</f>
        <v>68983</v>
      </c>
      <c r="R167" s="28"/>
      <c r="S167" s="29"/>
      <c r="T167" s="28"/>
    </row>
    <row r="168" spans="1:20" x14ac:dyDescent="0.3">
      <c r="A168" s="67">
        <v>68983</v>
      </c>
      <c r="B168" s="64" t="s">
        <v>66</v>
      </c>
      <c r="C168" s="78">
        <v>45744</v>
      </c>
      <c r="D168" s="33">
        <v>15</v>
      </c>
      <c r="E168" s="34">
        <v>388363</v>
      </c>
      <c r="F168" s="34"/>
      <c r="G168" s="16">
        <f>E168-F168</f>
        <v>388363</v>
      </c>
      <c r="H168" s="16">
        <f>ROUND(G168*18%,)</f>
        <v>69905</v>
      </c>
      <c r="I168" s="16">
        <f>ROUND(G168+H168,)</f>
        <v>458268</v>
      </c>
      <c r="J168" s="16">
        <f>G168*$J$6</f>
        <v>3883.63</v>
      </c>
      <c r="K168" s="16">
        <f>G168*5%</f>
        <v>19418.150000000001</v>
      </c>
      <c r="L168" s="16">
        <v>0</v>
      </c>
      <c r="M168" s="16">
        <v>0</v>
      </c>
      <c r="N168" s="54">
        <f>H168</f>
        <v>69905</v>
      </c>
      <c r="O168" s="16">
        <v>0</v>
      </c>
      <c r="P168" s="16">
        <f>ROUNDDOWN(I168-SUM(J168:O168), 0)</f>
        <v>365061</v>
      </c>
      <c r="Q168" s="35"/>
      <c r="R168" s="34">
        <v>100000</v>
      </c>
      <c r="S168" s="36" t="s">
        <v>162</v>
      </c>
      <c r="T168" s="16">
        <f>SUM(P168:P170)-SUM(R168:R170)</f>
        <v>134966</v>
      </c>
    </row>
    <row r="169" spans="1:20" x14ac:dyDescent="0.3">
      <c r="A169" s="67">
        <v>68983</v>
      </c>
      <c r="B169" s="65" t="s">
        <v>5</v>
      </c>
      <c r="C169" s="74"/>
      <c r="D169" s="15">
        <v>15</v>
      </c>
      <c r="E169" s="16">
        <f>N168</f>
        <v>69905</v>
      </c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52">
        <f>E169</f>
        <v>69905</v>
      </c>
      <c r="Q169" s="35"/>
      <c r="R169" s="34">
        <v>200000</v>
      </c>
      <c r="S169" s="36" t="s">
        <v>163</v>
      </c>
      <c r="T169" s="34"/>
    </row>
    <row r="170" spans="1:20" x14ac:dyDescent="0.3">
      <c r="A170" s="67"/>
      <c r="B170" s="66"/>
      <c r="C170" s="78"/>
      <c r="D170" s="33"/>
      <c r="E170" s="34"/>
      <c r="F170" s="34"/>
      <c r="G170" s="34"/>
      <c r="H170" s="34"/>
      <c r="I170" s="34"/>
      <c r="J170" s="34"/>
      <c r="K170" s="45"/>
      <c r="L170" s="45"/>
      <c r="M170" s="45"/>
      <c r="N170" s="45"/>
      <c r="O170" s="45"/>
      <c r="P170" s="34"/>
      <c r="Q170" s="35"/>
      <c r="R170" s="34"/>
      <c r="S170" s="36"/>
      <c r="T170" s="34"/>
    </row>
    <row r="171" spans="1:20" x14ac:dyDescent="0.3">
      <c r="A171" s="4"/>
      <c r="H171" s="4"/>
      <c r="I171" s="4"/>
      <c r="Q171" s="4"/>
    </row>
    <row r="172" spans="1:20" x14ac:dyDescent="0.3">
      <c r="A172" s="4"/>
      <c r="H172" s="4"/>
      <c r="I172" s="4"/>
      <c r="Q172" s="4"/>
    </row>
    <row r="173" spans="1:20" x14ac:dyDescent="0.3">
      <c r="A173" s="4"/>
      <c r="H173" s="4"/>
      <c r="I173" s="4"/>
      <c r="Q173" s="4"/>
    </row>
    <row r="175" spans="1:20" x14ac:dyDescent="0.3">
      <c r="H175" s="4"/>
      <c r="I175" s="4"/>
      <c r="M175" s="10"/>
      <c r="Q175" s="4"/>
    </row>
    <row r="176" spans="1:20" x14ac:dyDescent="0.3">
      <c r="H176" s="4"/>
      <c r="I176" s="4"/>
      <c r="M176" s="10"/>
      <c r="Q176" s="4"/>
    </row>
    <row r="177" spans="8:17" x14ac:dyDescent="0.3">
      <c r="H177" s="4"/>
      <c r="I177" s="4"/>
      <c r="M177" s="10"/>
      <c r="Q177" s="4"/>
    </row>
    <row r="178" spans="8:17" x14ac:dyDescent="0.3">
      <c r="H178" s="4"/>
      <c r="I178" s="4"/>
      <c r="M178" s="10"/>
      <c r="Q178" s="4"/>
    </row>
    <row r="179" spans="8:17" x14ac:dyDescent="0.3">
      <c r="H179" s="4"/>
      <c r="I179" s="4"/>
      <c r="M179" s="10"/>
      <c r="Q179" s="4"/>
    </row>
    <row r="180" spans="8:17" x14ac:dyDescent="0.3">
      <c r="H180" s="4"/>
      <c r="I180" s="4"/>
      <c r="M180" s="10"/>
      <c r="Q180" s="4"/>
    </row>
    <row r="181" spans="8:17" x14ac:dyDescent="0.3">
      <c r="H181" s="4"/>
      <c r="I181" s="4"/>
      <c r="M181" s="10"/>
      <c r="Q181" s="4"/>
    </row>
    <row r="182" spans="8:17" x14ac:dyDescent="0.3">
      <c r="H182" s="4"/>
      <c r="I182" s="4"/>
      <c r="M182" s="10"/>
      <c r="Q182" s="4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2025-06-03T12:30:55Z</dcterms:modified>
</cp:coreProperties>
</file>