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New Bharat Contr\"/>
    </mc:Choice>
  </mc:AlternateContent>
  <xr:revisionPtr revIDLastSave="0" documentId="13_ncr:1_{4F9C67C8-0C21-4AAD-A542-D0080CAA6FD2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  <c r="L15" i="1" s="1"/>
  <c r="H15" i="1" l="1"/>
  <c r="I15" i="1" s="1"/>
  <c r="J15" i="1"/>
  <c r="K15" i="1"/>
  <c r="T12" i="1"/>
  <c r="G13" i="1"/>
  <c r="G12" i="1"/>
  <c r="J12" i="1" s="1"/>
  <c r="T11" i="1"/>
  <c r="T10" i="1"/>
  <c r="G10" i="1"/>
  <c r="J10" i="1" s="1"/>
  <c r="O15" i="1" l="1"/>
  <c r="P17" i="1" s="1"/>
  <c r="E17" i="1"/>
  <c r="K13" i="1"/>
  <c r="J13" i="1"/>
  <c r="L13" i="1"/>
  <c r="H13" i="1"/>
  <c r="K12" i="1"/>
  <c r="L12" i="1"/>
  <c r="H12" i="1"/>
  <c r="K10" i="1"/>
  <c r="L10" i="1"/>
  <c r="H10" i="1"/>
  <c r="O10" i="1" s="1"/>
  <c r="E14" i="1" s="1"/>
  <c r="P14" i="1" s="1"/>
  <c r="T9" i="1"/>
  <c r="G9" i="1"/>
  <c r="O13" i="1" l="1"/>
  <c r="E16" i="1"/>
  <c r="P16" i="1" s="1"/>
  <c r="P15" i="1"/>
  <c r="O12" i="1"/>
  <c r="I13" i="1"/>
  <c r="P13" i="1" s="1"/>
  <c r="I12" i="1"/>
  <c r="I10" i="1"/>
  <c r="P10" i="1" s="1"/>
  <c r="L9" i="1"/>
  <c r="H9" i="1"/>
  <c r="O9" i="1" s="1"/>
  <c r="K9" i="1"/>
  <c r="J9" i="1"/>
  <c r="P12" i="1" l="1"/>
  <c r="E11" i="1"/>
  <c r="P11" i="1" s="1"/>
  <c r="I9" i="1"/>
  <c r="P9" i="1" l="1"/>
  <c r="V9" i="1" l="1"/>
</calcChain>
</file>

<file path=xl/sharedStrings.xml><?xml version="1.0" encoding="utf-8"?>
<sst xmlns="http://schemas.openxmlformats.org/spreadsheetml/2006/main" count="54" uniqueCount="47">
  <si>
    <t>Amount</t>
  </si>
  <si>
    <t>PAYMENT NOTE No.</t>
  </si>
  <si>
    <t>UTR</t>
  </si>
  <si>
    <t>WATER RECHARGE MECHANISM WORK</t>
  </si>
  <si>
    <t>15-01-2024 NEFT/AXISP00462584633/RIUP23/4138/NEW BHARAT CONSTRU/PSIB0000099 658000.00</t>
  </si>
  <si>
    <t>RIUP23/4138</t>
  </si>
  <si>
    <t>01-02-2024 NEFT/AXISP00467277202/RIUP23/4503/NEW BHARAT CONSTRU/PSIB0000099 126000.00</t>
  </si>
  <si>
    <t>01-02-2024 NEFT/AXISP00467376685/RIUP23/4408/NEW BHARAT CONSTRU/PSIB0000099 263200.00</t>
  </si>
  <si>
    <t>RIUP23/4503</t>
  </si>
  <si>
    <t>RIUP23/4408</t>
  </si>
  <si>
    <t>Advance Village Wise</t>
  </si>
  <si>
    <t>17-02-2024 NEFT/AXISP00472243566/RIUP23/4625/NEW BHARAT CONSTRU/PSIB0000099₹ 3,94,800.00</t>
  </si>
  <si>
    <t>RIUP23/4625</t>
  </si>
  <si>
    <t>20-03-2024 NEFT/AXISP00482717117/RIUP23/4859/NEW BHARAT CONSTRU/PSIB0000099 1316000.00</t>
  </si>
  <si>
    <t>20-03-2024 NEFT/AXISP00482717099/RIUP23/4858/NEW BHARAT CONSTRU/PSIB0000099 50400.00</t>
  </si>
  <si>
    <t>029-03-2024</t>
  </si>
  <si>
    <t>14-06-2024 NEFT/AXISP00509460938/RIUP24/0864/NEW BHARAT CONSTRU/PSIB0000099 327600.00</t>
  </si>
  <si>
    <t xml:space="preserve"> Water Recharge Work</t>
  </si>
  <si>
    <t>New Bharat Constructions</t>
  </si>
  <si>
    <t>03-08-2024 NEFT/AXISP00524511262/RIUP24/0882/NEW BHARAT CONSTRU/PSIB0000099 403200.00</t>
  </si>
  <si>
    <t>3 &amp; 4</t>
  </si>
  <si>
    <t>26-12-2024 Debit N/RIUP24/0865/NEW BHARAT CON/INDBN26123786912 450000.0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</si>
  <si>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</si>
  <si>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</si>
  <si>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</si>
  <si>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</si>
  <si>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</si>
  <si>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</si>
  <si>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</si>
  <si>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</si>
  <si>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</si>
  <si>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</si>
  <si>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</si>
  <si>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</si>
  <si>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</si>
  <si>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</si>
  <si>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</si>
  <si>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</si>
  <si>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</si>
  <si>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</si>
  <si>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</si>
  <si>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GST_SD_Amount</t>
  </si>
  <si>
    <t>Final_Amount</t>
  </si>
  <si>
    <t>Payment_Amount</t>
  </si>
  <si>
    <t>TDS_Payment_Amount</t>
  </si>
  <si>
    <t>Total_Amount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</si>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</sst>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3" tint="0.39997558519241921"/>
      <name val="Comic Sans MS"/>
      <family val="4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color theme="1"/>
      <name val="Comic Sans MS"/>
      <family val="4"/>
    </font>
    <font>
      <sz val="11"/>
      <color rgb="FF333333"/>
      <name val="Verdana"/>
      <family val="2"/>
    </font>
    <font>
      <sz val="11"/>
      <color rgb="FFFF0000"/>
      <name val="Comic Sans MS"/>
      <family val="4"/>
    </font>
    <font>
      <sz val="14"/>
      <color theme="3" tint="0.3999755851924192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9" fontId="5" fillId="2" borderId="5" xfId="1" applyNumberFormat="1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43" fontId="5" fillId="3" borderId="2" xfId="1" applyNumberFormat="1" applyFont="1" applyFill="1" applyBorder="1" applyAlignment="1">
      <alignment vertical="center"/>
    </xf>
    <xf numFmtId="9" fontId="5" fillId="3" borderId="2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2" borderId="3" xfId="0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15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14" fontId="8" fillId="0" borderId="3" xfId="0" applyNumberFormat="1" applyFont="1" applyBorder="1"/>
    <xf numFmtId="43" fontId="0" fillId="2" borderId="0" xfId="0" applyNumberFormat="1" applyFill="1" applyAlignment="1">
      <alignment vertical="center"/>
    </xf>
    <xf numFmtId="43" fontId="9" fillId="2" borderId="3" xfId="1" applyNumberFormat="1" applyFont="1" applyFill="1" applyBorder="1" applyAlignment="1">
      <alignment vertical="center"/>
    </xf>
    <xf numFmtId="43" fontId="5" fillId="4" borderId="3" xfId="1" applyNumberFormat="1" applyFont="1" applyFill="1" applyBorder="1" applyAlignment="1">
      <alignment vertical="center"/>
    </xf>
    <xf numFmtId="164" fontId="10" fillId="2" borderId="0" xfId="1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14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64" fontId="11" fillId="2" borderId="4" xfId="1" applyFont="1" applyFill="1" applyBorder="1" applyAlignment="1">
      <alignment horizontal="center" vertical="center"/>
    </xf>
    <xf numFmtId="164" fontId="2" fillId="2" borderId="4" xfId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0"/>
  <sheetViews>
    <sheetView tabSelected="1" zoomScale="85" zoomScaleNormal="85" workbookViewId="0">
      <pane ySplit="6" topLeftCell="A7" activePane="bottomLeft" state="frozen"/>
      <selection pane="bottomLeft" activeCell="D20" sqref="D20"/>
    </sheetView>
  </sheetViews>
  <sheetFormatPr defaultColWidth="9" defaultRowHeight="14.4" x14ac:dyDescent="0.3"/>
  <cols>
    <col min="1" max="1" width="6.109375" style="3" bestFit="1" customWidth="1"/>
    <col min="2" max="2" width="41" style="3" bestFit="1" customWidth="1"/>
    <col min="3" max="3" width="16.33203125" style="3" bestFit="1" customWidth="1"/>
    <col min="4" max="4" width="12" style="3" customWidth="1"/>
    <col min="5" max="5" width="15.6640625" style="3" bestFit="1" customWidth="1"/>
    <col min="6" max="6" width="7.88671875" style="3" bestFit="1" customWidth="1"/>
    <col min="7" max="7" width="15.6640625" style="3" bestFit="1" customWidth="1"/>
    <col min="8" max="8" width="14.44140625" style="2" bestFit="1" customWidth="1"/>
    <col min="9" max="9" width="25.88671875" style="2" bestFit="1" customWidth="1"/>
    <col min="10" max="10" width="14.44140625" style="3" bestFit="1" customWidth="1"/>
    <col min="11" max="11" width="16.6640625" style="3" bestFit="1" customWidth="1"/>
    <col min="12" max="12" width="10.44140625" style="3" customWidth="1"/>
    <col min="13" max="13" width="8.88671875" style="3" bestFit="1" customWidth="1"/>
    <col min="14" max="14" width="18.109375" style="3" bestFit="1" customWidth="1"/>
    <col min="15" max="15" width="16.6640625" style="3" bestFit="1" customWidth="1"/>
    <col min="16" max="16" width="18.109375" style="3" bestFit="1" customWidth="1"/>
    <col min="17" max="17" width="35.6640625" style="3" bestFit="1" customWidth="1"/>
    <col min="18" max="18" width="14.44140625" style="3" bestFit="1" customWidth="1"/>
    <col min="19" max="19" width="14.5546875" style="3" bestFit="1" customWidth="1"/>
    <col min="20" max="20" width="19.109375" style="3" bestFit="1" customWidth="1"/>
    <col min="21" max="21" width="110.109375" style="3" customWidth="1"/>
    <col min="22" max="22" width="17.5546875" style="3" bestFit="1" customWidth="1"/>
    <col min="23" max="16384" width="9" style="3"/>
  </cols>
  <sheetData>
    <row r="1" spans="1:22" ht="19.8" x14ac:dyDescent="0.3">
      <c r="A1" t="s">
        <v>22</v>
      </c>
      <c r="B1" s="29" t="s">
        <v>18</v>
      </c>
    </row>
    <row r="2" spans="1:22" x14ac:dyDescent="0.3">
      <c r="A2" t="s">
        <v>23</v>
      </c>
      <c r="B2" t="s">
        <v>24</v>
      </c>
    </row>
    <row r="3" spans="1:22" x14ac:dyDescent="0.3">
      <c r="A3" t="s">
        <v>25</v>
      </c>
      <c r="B3" t="s">
        <v>26</v>
      </c>
      <c r="E3" s="4"/>
      <c r="F3" s="4"/>
      <c r="G3" s="4"/>
      <c r="H3" s="1"/>
      <c r="I3" s="1"/>
    </row>
    <row r="4" spans="1:22" ht="16.2" thickBot="1" x14ac:dyDescent="0.35">
      <c r="A4" t="s">
        <v>27</v>
      </c>
      <c r="B4" t="s">
        <v>26</v>
      </c>
      <c r="C4" s="5"/>
      <c r="D4" s="5"/>
      <c r="G4" s="6"/>
      <c r="I4" s="6" t="s">
        <v>17</v>
      </c>
      <c r="J4" s="7"/>
      <c r="K4" s="7"/>
      <c r="L4" s="7"/>
      <c r="M4" s="7"/>
      <c r="N4" s="7"/>
      <c r="O4" s="7"/>
      <c r="P4" s="7"/>
      <c r="Q4" s="7"/>
      <c r="R4" s="7"/>
      <c r="S4" s="7"/>
    </row>
    <row r="5" spans="1:22" ht="16.8" thickBot="1" x14ac:dyDescent="0.35">
      <c r="B5" s="8"/>
      <c r="C5" s="8"/>
      <c r="D5" s="8"/>
      <c r="E5" s="8"/>
      <c r="F5" s="7"/>
      <c r="G5" s="7"/>
      <c r="H5" s="9"/>
      <c r="I5" s="9"/>
      <c r="J5" s="7"/>
      <c r="K5" s="7"/>
      <c r="L5" s="7"/>
      <c r="M5" s="7"/>
      <c r="N5" s="7"/>
      <c r="Q5" s="7"/>
      <c r="R5" s="10"/>
      <c r="S5" s="10"/>
      <c r="T5" s="10"/>
      <c r="U5" s="10"/>
      <c r="V5" s="10"/>
    </row>
    <row r="6" spans="1:22" ht="43.2" x14ac:dyDescent="0.3">
      <c r="A6" s="30" t="s">
        <v>28</v>
      </c>
      <c r="B6" s="31" t="s">
        <v>29</v>
      </c>
      <c r="C6" s="32" t="s">
        <v>30</v>
      </c>
      <c r="D6" s="33" t="s">
        <v>31</v>
      </c>
      <c r="E6" s="31" t="s">
        <v>32</v>
      </c>
      <c r="F6" s="31" t="s">
        <v>33</v>
      </c>
      <c r="G6" s="33" t="s">
        <v>34</v>
      </c>
      <c r="H6" s="34" t="s">
        <v>35</v>
      </c>
      <c r="I6" s="35" t="s">
        <v>0</v>
      </c>
      <c r="J6" s="31" t="s">
        <v>36</v>
      </c>
      <c r="K6" s="31" t="s">
        <v>37</v>
      </c>
      <c r="L6" s="31" t="s">
        <v>38</v>
      </c>
      <c r="M6" s="31" t="s">
        <v>39</v>
      </c>
      <c r="N6" s="36" t="s">
        <v>40</v>
      </c>
      <c r="O6" s="31" t="s">
        <v>41</v>
      </c>
      <c r="P6" s="31" t="s">
        <v>42</v>
      </c>
      <c r="Q6" s="11" t="s">
        <v>1</v>
      </c>
      <c r="R6" s="31" t="s">
        <v>43</v>
      </c>
      <c r="S6" s="31" t="s">
        <v>44</v>
      </c>
      <c r="T6" s="31" t="s">
        <v>45</v>
      </c>
      <c r="U6" s="11" t="s">
        <v>2</v>
      </c>
      <c r="V6" s="11" t="s">
        <v>10</v>
      </c>
    </row>
    <row r="7" spans="1:22" ht="16.2" thickBot="1" x14ac:dyDescent="0.35">
      <c r="A7" s="12"/>
      <c r="B7" s="13"/>
      <c r="C7" s="13"/>
      <c r="D7" s="13"/>
      <c r="E7" s="13"/>
      <c r="F7" s="13"/>
      <c r="G7" s="13"/>
      <c r="H7" s="14">
        <v>0.18</v>
      </c>
      <c r="I7" s="13"/>
      <c r="J7" s="14">
        <v>0.01</v>
      </c>
      <c r="K7" s="14">
        <v>0.05</v>
      </c>
      <c r="L7" s="14">
        <v>0</v>
      </c>
      <c r="M7" s="14">
        <v>0.1</v>
      </c>
      <c r="N7" s="14"/>
      <c r="O7" s="14">
        <v>0.18</v>
      </c>
      <c r="P7" s="13"/>
      <c r="Q7" s="13"/>
      <c r="R7" s="13"/>
      <c r="S7" s="14">
        <v>0.01</v>
      </c>
      <c r="T7" s="13"/>
      <c r="U7" s="13"/>
      <c r="V7" s="13"/>
    </row>
    <row r="8" spans="1:22" s="18" customFormat="1" ht="15.6" x14ac:dyDescent="0.3">
      <c r="A8" s="15"/>
      <c r="B8" s="16"/>
      <c r="C8" s="16"/>
      <c r="D8" s="16"/>
      <c r="E8" s="16"/>
      <c r="F8" s="16"/>
      <c r="G8" s="16"/>
      <c r="H8" s="17"/>
      <c r="I8" s="16"/>
      <c r="J8" s="17"/>
      <c r="K8" s="17"/>
      <c r="L8" s="17"/>
      <c r="M8" s="17"/>
      <c r="N8" s="17"/>
      <c r="O8" s="17"/>
      <c r="P8" s="16"/>
      <c r="Q8" s="16"/>
      <c r="R8" s="16"/>
      <c r="S8" s="17"/>
      <c r="T8" s="16"/>
      <c r="U8" s="16"/>
      <c r="V8" s="16"/>
    </row>
    <row r="9" spans="1:22" ht="15.6" x14ac:dyDescent="0.3">
      <c r="A9" s="19">
        <v>61022</v>
      </c>
      <c r="B9" s="20" t="s">
        <v>3</v>
      </c>
      <c r="C9" s="21">
        <v>45279</v>
      </c>
      <c r="D9" s="22">
        <v>1</v>
      </c>
      <c r="E9" s="23">
        <v>700000</v>
      </c>
      <c r="F9" s="23">
        <v>0</v>
      </c>
      <c r="G9" s="23">
        <f>ROUND(E9-F9,)</f>
        <v>700000</v>
      </c>
      <c r="H9" s="23">
        <f>ROUND(G9*$H$7,0)</f>
        <v>126000</v>
      </c>
      <c r="I9" s="23">
        <f>G9+H9</f>
        <v>826000</v>
      </c>
      <c r="J9" s="23">
        <f>ROUND(G9*$J$7,)</f>
        <v>7000</v>
      </c>
      <c r="K9" s="23">
        <f>(G9*$K$7)</f>
        <v>35000</v>
      </c>
      <c r="L9" s="23">
        <f>ROUND(G9*$L$7,)</f>
        <v>0</v>
      </c>
      <c r="M9" s="23">
        <v>0</v>
      </c>
      <c r="N9" s="23"/>
      <c r="O9" s="23">
        <f>H9</f>
        <v>126000</v>
      </c>
      <c r="P9" s="27">
        <f>ROUND(I9-SUM(J9:O9),0)</f>
        <v>658000</v>
      </c>
      <c r="Q9" s="23" t="s">
        <v>5</v>
      </c>
      <c r="R9" s="23">
        <v>658000</v>
      </c>
      <c r="S9" s="23">
        <v>0</v>
      </c>
      <c r="T9" s="27">
        <f>R9-S9</f>
        <v>658000</v>
      </c>
      <c r="U9" s="23" t="s">
        <v>4</v>
      </c>
      <c r="V9" s="23">
        <f>SUM(P9:P19)-SUM(T9:T19)</f>
        <v>-55200</v>
      </c>
    </row>
    <row r="10" spans="1:22" ht="15.6" x14ac:dyDescent="0.3">
      <c r="A10" s="19">
        <v>61022</v>
      </c>
      <c r="B10" s="20" t="s">
        <v>3</v>
      </c>
      <c r="C10" s="21">
        <v>45308</v>
      </c>
      <c r="D10" s="22">
        <v>2</v>
      </c>
      <c r="E10" s="23">
        <v>280000</v>
      </c>
      <c r="F10" s="23">
        <v>0</v>
      </c>
      <c r="G10" s="23">
        <f>ROUND(E10-F10,)</f>
        <v>280000</v>
      </c>
      <c r="H10" s="23">
        <f>ROUND(G10*$H$7,0)</f>
        <v>50400</v>
      </c>
      <c r="I10" s="23">
        <f>G10+H10</f>
        <v>330400</v>
      </c>
      <c r="J10" s="23">
        <f>ROUND(G10*$J$7,)</f>
        <v>2800</v>
      </c>
      <c r="K10" s="23">
        <f>(G10*$K$7)</f>
        <v>14000</v>
      </c>
      <c r="L10" s="23">
        <f>ROUND(G10*$L$7,)</f>
        <v>0</v>
      </c>
      <c r="M10" s="23">
        <v>0</v>
      </c>
      <c r="N10" s="23"/>
      <c r="O10" s="23">
        <f>H10</f>
        <v>50400</v>
      </c>
      <c r="P10" s="27">
        <f>ROUND(I10-SUM(J10:O10),0)</f>
        <v>263200</v>
      </c>
      <c r="Q10" s="23" t="s">
        <v>8</v>
      </c>
      <c r="R10" s="23">
        <v>126000</v>
      </c>
      <c r="S10" s="23">
        <v>0</v>
      </c>
      <c r="T10" s="27">
        <f>R10-S10</f>
        <v>126000</v>
      </c>
      <c r="U10" s="24" t="s">
        <v>6</v>
      </c>
      <c r="V10" s="23"/>
    </row>
    <row r="11" spans="1:22" ht="15.6" x14ac:dyDescent="0.3">
      <c r="A11" s="19">
        <v>61022</v>
      </c>
      <c r="B11" t="s">
        <v>46</v>
      </c>
      <c r="C11" s="25"/>
      <c r="D11" s="22">
        <v>1</v>
      </c>
      <c r="E11" s="23">
        <f>O9</f>
        <v>126000</v>
      </c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7">
        <f>E11</f>
        <v>126000</v>
      </c>
      <c r="Q11" s="23" t="s">
        <v>9</v>
      </c>
      <c r="R11" s="23">
        <v>263200</v>
      </c>
      <c r="S11" s="23">
        <v>0</v>
      </c>
      <c r="T11" s="27">
        <f>R11-S11</f>
        <v>263200</v>
      </c>
      <c r="U11" s="23" t="s">
        <v>7</v>
      </c>
      <c r="V11" s="23"/>
    </row>
    <row r="12" spans="1:22" ht="15.6" x14ac:dyDescent="0.3">
      <c r="A12" s="19">
        <v>61022</v>
      </c>
      <c r="B12" s="20" t="s">
        <v>3</v>
      </c>
      <c r="C12" s="21">
        <v>45324</v>
      </c>
      <c r="D12" s="22">
        <v>3</v>
      </c>
      <c r="E12" s="23">
        <v>420000</v>
      </c>
      <c r="F12" s="23">
        <v>0</v>
      </c>
      <c r="G12" s="23">
        <f>ROUND(E12-F12,)</f>
        <v>420000</v>
      </c>
      <c r="H12" s="23">
        <f>ROUND(G12*$H$7,0)</f>
        <v>75600</v>
      </c>
      <c r="I12" s="23">
        <f>G12+H12</f>
        <v>495600</v>
      </c>
      <c r="J12" s="23">
        <f>ROUND(G12*$J$7,)</f>
        <v>4200</v>
      </c>
      <c r="K12" s="23">
        <f>(G12*$K$7)</f>
        <v>21000</v>
      </c>
      <c r="L12" s="23">
        <f>ROUND(G12*$L$7,)</f>
        <v>0</v>
      </c>
      <c r="M12" s="23">
        <v>0</v>
      </c>
      <c r="N12" s="23"/>
      <c r="O12" s="23">
        <f>H12</f>
        <v>75600</v>
      </c>
      <c r="P12" s="27">
        <f>ROUND(I12-SUM(J12:O12),0)</f>
        <v>394800</v>
      </c>
      <c r="Q12" s="23" t="s">
        <v>12</v>
      </c>
      <c r="R12" s="23">
        <v>394800</v>
      </c>
      <c r="S12" s="23">
        <v>0</v>
      </c>
      <c r="T12" s="27">
        <f>R12-S12</f>
        <v>394800</v>
      </c>
      <c r="U12" s="23" t="s">
        <v>11</v>
      </c>
      <c r="V12" s="23"/>
    </row>
    <row r="13" spans="1:22" ht="15.6" x14ac:dyDescent="0.3">
      <c r="A13" s="19">
        <v>61022</v>
      </c>
      <c r="B13" s="20" t="s">
        <v>3</v>
      </c>
      <c r="C13" s="21">
        <v>45342</v>
      </c>
      <c r="D13" s="22">
        <v>4</v>
      </c>
      <c r="E13" s="23">
        <v>1400000</v>
      </c>
      <c r="F13" s="23">
        <v>0</v>
      </c>
      <c r="G13" s="23">
        <f>ROUND(E13-F13,)</f>
        <v>1400000</v>
      </c>
      <c r="H13" s="23">
        <f>ROUND(G13*$H$7,0)</f>
        <v>252000</v>
      </c>
      <c r="I13" s="23">
        <f>G13+H13</f>
        <v>1652000</v>
      </c>
      <c r="J13" s="23">
        <f>ROUND(G13*$J$7,)</f>
        <v>14000</v>
      </c>
      <c r="K13" s="23">
        <f>(G13*$K$7)</f>
        <v>70000</v>
      </c>
      <c r="L13" s="23">
        <f>ROUND(G13*$L$7,)</f>
        <v>0</v>
      </c>
      <c r="M13" s="23">
        <v>0</v>
      </c>
      <c r="N13" s="28">
        <v>658000</v>
      </c>
      <c r="O13" s="23">
        <f>H13</f>
        <v>252000</v>
      </c>
      <c r="P13" s="23">
        <f>ROUND(I13-SUM(J13:O13),0)</f>
        <v>658000</v>
      </c>
      <c r="Q13" s="23"/>
      <c r="R13" s="23"/>
      <c r="S13" s="23"/>
      <c r="T13" s="23">
        <v>1316000</v>
      </c>
      <c r="U13" s="23" t="s">
        <v>13</v>
      </c>
      <c r="V13" s="23"/>
    </row>
    <row r="14" spans="1:22" ht="15.6" x14ac:dyDescent="0.3">
      <c r="A14" s="19">
        <v>61022</v>
      </c>
      <c r="B14" t="s">
        <v>46</v>
      </c>
      <c r="C14" s="25"/>
      <c r="D14" s="22">
        <v>2</v>
      </c>
      <c r="E14" s="23">
        <f>O10</f>
        <v>50400</v>
      </c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7">
        <f>E14</f>
        <v>50400</v>
      </c>
      <c r="Q14" s="23"/>
      <c r="R14" s="23"/>
      <c r="S14" s="23"/>
      <c r="T14" s="27">
        <v>50400</v>
      </c>
      <c r="U14" s="23" t="s">
        <v>14</v>
      </c>
      <c r="V14" s="23"/>
    </row>
    <row r="15" spans="1:22" ht="15.6" x14ac:dyDescent="0.25">
      <c r="A15" s="19">
        <v>61022</v>
      </c>
      <c r="B15" s="20"/>
      <c r="C15" s="25" t="s">
        <v>15</v>
      </c>
      <c r="D15" s="22">
        <v>5</v>
      </c>
      <c r="E15" s="23">
        <v>2240000</v>
      </c>
      <c r="F15" s="23"/>
      <c r="G15" s="23">
        <f>ROUND(E15-F15,)</f>
        <v>2240000</v>
      </c>
      <c r="H15" s="23">
        <f>ROUND(G15*$H$7,0)</f>
        <v>403200</v>
      </c>
      <c r="I15" s="23">
        <f>G15+H15</f>
        <v>2643200</v>
      </c>
      <c r="J15" s="23">
        <f>ROUND(G15*$J$7,)</f>
        <v>22400</v>
      </c>
      <c r="K15" s="23">
        <f>(G15*$K$7)</f>
        <v>112000</v>
      </c>
      <c r="L15" s="23">
        <f>ROUND(G15*$L$7,)</f>
        <v>0</v>
      </c>
      <c r="M15" s="23">
        <v>0</v>
      </c>
      <c r="N15" s="23">
        <v>1052800</v>
      </c>
      <c r="O15" s="23">
        <f>H15</f>
        <v>403200</v>
      </c>
      <c r="P15" s="23">
        <f>ROUND(I15-SUM(J15:O15),0)</f>
        <v>1052800</v>
      </c>
      <c r="Q15" s="23"/>
      <c r="R15" s="23"/>
      <c r="S15" s="23"/>
      <c r="T15" s="27">
        <v>327600</v>
      </c>
      <c r="U15" s="23" t="s">
        <v>16</v>
      </c>
      <c r="V15" s="23"/>
    </row>
    <row r="16" spans="1:22" ht="15.6" x14ac:dyDescent="0.3">
      <c r="A16" s="19">
        <v>61022</v>
      </c>
      <c r="B16" t="s">
        <v>46</v>
      </c>
      <c r="C16" s="25"/>
      <c r="D16" s="22" t="s">
        <v>20</v>
      </c>
      <c r="E16" s="23">
        <f>H13+H12</f>
        <v>327600</v>
      </c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7">
        <f>E16</f>
        <v>327600</v>
      </c>
      <c r="Q16" s="23"/>
      <c r="R16" s="23"/>
      <c r="S16" s="23"/>
      <c r="T16" s="23">
        <v>403200</v>
      </c>
      <c r="U16" s="23" t="s">
        <v>19</v>
      </c>
      <c r="V16" s="23"/>
    </row>
    <row r="17" spans="1:22" ht="15.6" x14ac:dyDescent="0.3">
      <c r="A17" s="19">
        <v>61022</v>
      </c>
      <c r="B17" t="s">
        <v>46</v>
      </c>
      <c r="C17" s="25"/>
      <c r="D17" s="22">
        <v>5</v>
      </c>
      <c r="E17" s="23">
        <f>H15</f>
        <v>403200</v>
      </c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>
        <f>O15</f>
        <v>403200</v>
      </c>
      <c r="Q17" s="23"/>
      <c r="R17" s="23"/>
      <c r="S17" s="23"/>
      <c r="T17" s="23">
        <v>450000</v>
      </c>
      <c r="U17" s="23" t="s">
        <v>21</v>
      </c>
      <c r="V17" s="23"/>
    </row>
    <row r="18" spans="1:22" ht="15.6" x14ac:dyDescent="0.25">
      <c r="A18" s="19"/>
      <c r="B18" s="20"/>
      <c r="C18" s="25"/>
      <c r="D18" s="22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</row>
    <row r="19" spans="1:22" ht="15.6" x14ac:dyDescent="0.3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</row>
    <row r="20" spans="1:22" x14ac:dyDescent="0.3">
      <c r="P20" s="26"/>
      <c r="T20" s="26"/>
    </row>
  </sheetData>
  <phoneticPr fontId="3" type="noConversion"/>
  <pageMargins left="0.11811023622047245" right="0.31496062992125984" top="0.74803149606299213" bottom="0.74803149606299213" header="0.31496062992125984" footer="0.31496062992125984"/>
  <pageSetup scale="2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2025-04-09T14:48:37Z</cp:lastPrinted>
  <dcterms:created xsi:type="dcterms:W3CDTF">2022-06-10T14:11:52Z</dcterms:created>
  <dcterms:modified xsi:type="dcterms:W3CDTF">2025-05-27T11:28:25Z</dcterms:modified>
</cp:coreProperties>
</file>