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7C82E5DF-FCCC-484C-A4DD-A782DC3D14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N21" i="1" s="1"/>
  <c r="V24" i="1" s="1"/>
  <c r="V14" i="1"/>
  <c r="V19" i="1"/>
  <c r="V30" i="1"/>
  <c r="V35" i="1"/>
  <c r="F8" i="1" l="1"/>
  <c r="Q8" i="1" l="1"/>
  <c r="T10" i="1" l="1"/>
  <c r="G8" i="1"/>
  <c r="K8" i="1" s="1"/>
  <c r="J8" i="1" l="1"/>
  <c r="H8" i="1"/>
  <c r="M8" i="1" s="1"/>
  <c r="M1" i="1" l="1"/>
  <c r="I8" i="1"/>
  <c r="N8" i="1" s="1"/>
  <c r="V10" i="1" l="1"/>
</calcChain>
</file>

<file path=xl/sharedStrings.xml><?xml version="1.0" encoding="utf-8"?>
<sst xmlns="http://schemas.openxmlformats.org/spreadsheetml/2006/main" count="70" uniqueCount="67">
  <si>
    <t>Amount</t>
  </si>
  <si>
    <t>PAYMENT NOTE No.</t>
  </si>
  <si>
    <t>UTR</t>
  </si>
  <si>
    <t>Advance paid</t>
  </si>
  <si>
    <t>Kanishka Manpower Solution</t>
  </si>
  <si>
    <t>Chokra Village Drilling work</t>
  </si>
  <si>
    <t>09-09-2022 NEFT/AXISP00318995667/RIUP22/712/KANISHKA MANPOWE 1,78,845.00</t>
  </si>
  <si>
    <t>Lakhan Village Drilling work</t>
  </si>
  <si>
    <t>RIUP22/250</t>
  </si>
  <si>
    <t>24-06-2022 NEFT/AXISP00298303350/RIUP22/250/KANISHKA MANPOWE 99000.00</t>
  </si>
  <si>
    <t>Kasoli Village Drilling work</t>
  </si>
  <si>
    <t>GST release Note</t>
  </si>
  <si>
    <t>RIUP22/251</t>
  </si>
  <si>
    <t>24-06-2022 NEFT/AXISP00298303349/RIUP22/251/KANISHKA MANPOWE 99000.00</t>
  </si>
  <si>
    <t>24-08-2022 NEFT/AXISP00313894026/RIUP22/521/KANISHKA MANPOWE 204989.00</t>
  </si>
  <si>
    <t>03-09-2022 NEFT/AXISP00316995913/RIUP22/626/KANISHKA MANPOWE 58211.00</t>
  </si>
  <si>
    <t>Mohamadpur Madan Village Drilling work</t>
  </si>
  <si>
    <t>RIUP22/383</t>
  </si>
  <si>
    <t>26-07-2022 NEFT/AXISP00306307846/RIUP22/383/KANISHKA MANPOWE 99000.00</t>
  </si>
  <si>
    <t>03-09-2022 NEFT/AXISP00316995910/RIUP22/604/KANISHKA MANPOWE 197291.00</t>
  </si>
  <si>
    <t>Akhlor Village Drilling work</t>
  </si>
  <si>
    <t>GST Release Note</t>
  </si>
  <si>
    <t>RIUP22</t>
  </si>
  <si>
    <t>15-06-2022 NEFT/AXISP00296068247/RIUP22/204/KANISHKA MANPOWE 99000.00</t>
  </si>
  <si>
    <t>11-07-2022 NEFT/AXISP00302944572/RIUP22/323/KANISHKA MANPOWE 50000.00</t>
  </si>
  <si>
    <t>28-07-2022 NEFT/AXISP00306689178/RIUP22/387/KANISHKA MANPOWE 153159.00</t>
  </si>
  <si>
    <t>08-08-2022 NEFT/AXISP00310461046/RIUP22/451/KANISHKA MANPOWE 57860.00</t>
  </si>
  <si>
    <t xml:space="preserve">Badhai Kalan Village Drilling work </t>
  </si>
  <si>
    <t>Badhai Kalan Village Drilling work GST Release</t>
  </si>
  <si>
    <t>RIUP22/166</t>
  </si>
  <si>
    <t>07-06-2022 NEFT/AXISP00294390652/RIUP22/166/KANISHKA MANPOWE 74250.00</t>
  </si>
  <si>
    <t>RIUP22/324</t>
  </si>
  <si>
    <t>11-07-2022 NEFT/AXISP00302944571/RIUP22/324/KANISHKA MANPOWE 100000.00</t>
  </si>
  <si>
    <t>RIUP22/419</t>
  </si>
  <si>
    <t>03-08-2022 NEFT/AXISP00308746020/RIUP22/419/KANISHKA MANPOWE 120334.00</t>
  </si>
  <si>
    <t>09-08-2022 NEFT/AXISP00310655285/RIUP22/450/KANISHKA MANPOWE 56410.00</t>
  </si>
  <si>
    <t>Alipur Khurd Village Drilling work</t>
  </si>
  <si>
    <t>GST release note</t>
  </si>
  <si>
    <t>RIUP22/165</t>
  </si>
  <si>
    <t>07-06-2022 NEFT/AXISP00294056243/RIUP22/165/KANISHKA MANPOWE 74250.00</t>
  </si>
  <si>
    <t>RIUP22/325</t>
  </si>
  <si>
    <t>11-07-2022 NEFT/AXISP00302944570/RIUP22/325/KANISHKA MANPOWE 100000.00</t>
  </si>
  <si>
    <t>02-08-2022 NEFT/AXISP00308438904/RIUP22/435/KANISHKA MANPOWE 127593.00</t>
  </si>
  <si>
    <t>03-09-2022 NEFT/AXISP00316995912/RIUP22/625/KANISHKA MANPOWE 57800.00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</si>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</sst>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43" fontId="5" fillId="2" borderId="1" xfId="1" applyNumberFormat="1" applyFont="1" applyFill="1" applyBorder="1" applyAlignment="1">
      <alignment vertical="center"/>
    </xf>
    <xf numFmtId="15" fontId="5" fillId="2" borderId="1" xfId="0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3" borderId="0" xfId="0" applyFont="1" applyFill="1" applyAlignment="1">
      <alignment vertical="center"/>
    </xf>
    <xf numFmtId="15" fontId="5" fillId="3" borderId="1" xfId="0" applyNumberFormat="1" applyFont="1" applyFill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/>
    </xf>
    <xf numFmtId="164" fontId="2" fillId="2" borderId="0" xfId="0" applyNumberFormat="1" applyFont="1" applyFill="1" applyAlignment="1">
      <alignment vertical="center"/>
    </xf>
    <xf numFmtId="43" fontId="5" fillId="3" borderId="1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3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9" fontId="5" fillId="3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3" fontId="5" fillId="0" borderId="1" xfId="1" applyNumberFormat="1" applyFont="1" applyFill="1" applyBorder="1" applyAlignment="1">
      <alignment vertical="center"/>
    </xf>
    <xf numFmtId="43" fontId="5" fillId="2" borderId="1" xfId="1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3" fontId="0" fillId="2" borderId="1" xfId="0" applyNumberFormat="1" applyFill="1" applyBorder="1" applyAlignment="1">
      <alignment vertical="center"/>
    </xf>
    <xf numFmtId="0" fontId="6" fillId="0" borderId="0" xfId="0" applyFont="1" applyAlignment="1">
      <alignment wrapText="1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7" fillId="2" borderId="4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5" fillId="3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0" fontId="6" fillId="0" borderId="5" xfId="0" applyFont="1" applyBorder="1"/>
    <xf numFmtId="0" fontId="6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6"/>
  <sheetViews>
    <sheetView tabSelected="1" zoomScale="90" zoomScaleNormal="90" workbookViewId="0">
      <selection activeCell="D12" sqref="D12"/>
    </sheetView>
  </sheetViews>
  <sheetFormatPr defaultColWidth="9" defaultRowHeight="15.6" x14ac:dyDescent="0.3"/>
  <cols>
    <col min="1" max="1" width="9" style="49"/>
    <col min="2" max="2" width="31.5546875" style="1" bestFit="1" customWidth="1"/>
    <col min="3" max="3" width="15.6640625" style="1" bestFit="1" customWidth="1"/>
    <col min="4" max="4" width="33.5546875" style="1" bestFit="1" customWidth="1"/>
    <col min="5" max="6" width="15.5546875" style="1" bestFit="1" customWidth="1"/>
    <col min="7" max="7" width="20.88671875" style="1" bestFit="1" customWidth="1"/>
    <col min="8" max="8" width="17.33203125" style="10" bestFit="1" customWidth="1"/>
    <col min="9" max="9" width="16.5546875" style="10" customWidth="1"/>
    <col min="10" max="10" width="12.109375" style="1" bestFit="1" customWidth="1"/>
    <col min="11" max="11" width="19.109375" style="1" customWidth="1"/>
    <col min="12" max="12" width="13.5546875" style="1" customWidth="1"/>
    <col min="13" max="13" width="17.88671875" style="1" bestFit="1" customWidth="1"/>
    <col min="14" max="14" width="17.109375" style="1" bestFit="1" customWidth="1"/>
    <col min="15" max="15" width="26" style="1" bestFit="1" customWidth="1"/>
    <col min="16" max="16" width="15" style="1" bestFit="1" customWidth="1"/>
    <col min="17" max="17" width="18.6640625" style="1" bestFit="1" customWidth="1"/>
    <col min="18" max="18" width="13.5546875" style="1" bestFit="1" customWidth="1"/>
    <col min="19" max="19" width="15.44140625" style="1" bestFit="1" customWidth="1"/>
    <col min="20" max="20" width="22" style="1" bestFit="1" customWidth="1"/>
    <col min="21" max="21" width="84.88671875" style="1" bestFit="1" customWidth="1"/>
    <col min="22" max="22" width="18.33203125" style="1" customWidth="1"/>
    <col min="23" max="16384" width="9" style="1"/>
  </cols>
  <sheetData>
    <row r="1" spans="1:22" x14ac:dyDescent="0.3">
      <c r="A1" s="47" t="s">
        <v>44</v>
      </c>
      <c r="B1" s="32" t="s">
        <v>4</v>
      </c>
      <c r="E1" s="2"/>
      <c r="F1" s="2"/>
      <c r="G1" s="2"/>
      <c r="H1" s="3"/>
      <c r="I1" s="3"/>
      <c r="M1" s="14">
        <f>M20+M11+M8</f>
        <v>128421</v>
      </c>
    </row>
    <row r="2" spans="1:22" x14ac:dyDescent="0.3">
      <c r="A2" s="47" t="s">
        <v>45</v>
      </c>
      <c r="B2" t="s">
        <v>46</v>
      </c>
      <c r="E2" s="2"/>
      <c r="F2" s="2"/>
      <c r="G2" s="2"/>
      <c r="H2" s="3"/>
      <c r="I2" s="3"/>
      <c r="M2" s="14"/>
    </row>
    <row r="3" spans="1:22" x14ac:dyDescent="0.3">
      <c r="A3" s="47" t="s">
        <v>47</v>
      </c>
      <c r="B3" t="s">
        <v>48</v>
      </c>
      <c r="E3" s="2"/>
      <c r="F3" s="2"/>
      <c r="G3" s="2"/>
      <c r="H3" s="3"/>
      <c r="I3" s="3"/>
      <c r="M3" s="14"/>
    </row>
    <row r="4" spans="1:22" ht="20.399999999999999" thickBot="1" x14ac:dyDescent="0.35">
      <c r="A4" s="47" t="s">
        <v>49</v>
      </c>
      <c r="B4" t="s">
        <v>48</v>
      </c>
      <c r="C4" s="4"/>
      <c r="D4" s="4"/>
      <c r="H4" s="5"/>
      <c r="I4" s="6"/>
      <c r="J4" s="7"/>
      <c r="K4" s="7"/>
      <c r="L4" s="7"/>
      <c r="M4" s="7"/>
      <c r="N4" s="7"/>
      <c r="O4" s="7"/>
      <c r="P4" s="7"/>
      <c r="Q4" s="7"/>
      <c r="R4" s="7"/>
      <c r="S4" s="7"/>
    </row>
    <row r="5" spans="1:22" ht="72.599999999999994" thickBot="1" x14ac:dyDescent="0.35">
      <c r="A5" s="48" t="s">
        <v>50</v>
      </c>
      <c r="B5" s="39" t="s">
        <v>51</v>
      </c>
      <c r="C5" s="34" t="s">
        <v>52</v>
      </c>
      <c r="D5" s="35" t="s">
        <v>53</v>
      </c>
      <c r="E5" s="33" t="s">
        <v>54</v>
      </c>
      <c r="F5" s="33" t="s">
        <v>55</v>
      </c>
      <c r="G5" s="35" t="s">
        <v>56</v>
      </c>
      <c r="H5" s="36" t="s">
        <v>57</v>
      </c>
      <c r="I5" s="37" t="s">
        <v>0</v>
      </c>
      <c r="J5" s="33" t="s">
        <v>58</v>
      </c>
      <c r="K5" s="33" t="s">
        <v>59</v>
      </c>
      <c r="L5" s="38" t="s">
        <v>60</v>
      </c>
      <c r="M5" s="33" t="s">
        <v>61</v>
      </c>
      <c r="N5" s="33" t="s">
        <v>62</v>
      </c>
      <c r="O5" s="16" t="s">
        <v>1</v>
      </c>
      <c r="P5" s="33" t="s">
        <v>63</v>
      </c>
      <c r="Q5" s="33" t="s">
        <v>64</v>
      </c>
      <c r="R5" s="33" t="s">
        <v>59</v>
      </c>
      <c r="S5" s="16" t="s">
        <v>3</v>
      </c>
      <c r="T5" s="33" t="s">
        <v>65</v>
      </c>
      <c r="U5" s="17" t="s">
        <v>2</v>
      </c>
    </row>
    <row r="6" spans="1:22" ht="18.600000000000001" x14ac:dyDescent="0.3">
      <c r="B6" s="40"/>
      <c r="C6" s="18"/>
      <c r="D6" s="18"/>
      <c r="E6" s="18"/>
      <c r="F6" s="18"/>
      <c r="G6" s="18"/>
      <c r="H6" s="18"/>
      <c r="I6" s="18"/>
      <c r="J6" s="19">
        <v>0.01</v>
      </c>
      <c r="K6" s="19">
        <v>0.05</v>
      </c>
      <c r="L6" s="19"/>
      <c r="M6" s="18"/>
      <c r="N6" s="18"/>
      <c r="O6" s="18"/>
      <c r="P6" s="18"/>
      <c r="Q6" s="19">
        <v>0.01</v>
      </c>
      <c r="R6" s="19">
        <v>0.05</v>
      </c>
      <c r="S6" s="18"/>
      <c r="T6" s="18"/>
      <c r="U6" s="18"/>
      <c r="V6" s="29"/>
    </row>
    <row r="7" spans="1:22" s="11" customFormat="1" ht="18.600000000000001" x14ac:dyDescent="0.3">
      <c r="A7" s="50"/>
      <c r="B7" s="41"/>
      <c r="C7" s="15"/>
      <c r="D7" s="15"/>
      <c r="E7" s="15"/>
      <c r="F7" s="15"/>
      <c r="G7" s="15"/>
      <c r="H7" s="15"/>
      <c r="I7" s="15"/>
      <c r="J7" s="20"/>
      <c r="K7" s="20"/>
      <c r="L7" s="20"/>
      <c r="M7" s="15"/>
      <c r="N7" s="15"/>
      <c r="O7" s="15"/>
      <c r="P7" s="15"/>
      <c r="Q7" s="20"/>
      <c r="R7" s="20"/>
      <c r="S7" s="15"/>
      <c r="T7" s="15"/>
      <c r="U7" s="15"/>
      <c r="V7" s="25"/>
    </row>
    <row r="8" spans="1:22" ht="18.600000000000001" x14ac:dyDescent="0.3">
      <c r="A8" s="49">
        <v>51598</v>
      </c>
      <c r="B8" s="42" t="s">
        <v>5</v>
      </c>
      <c r="C8" s="9">
        <v>44806</v>
      </c>
      <c r="D8" s="21">
        <v>7</v>
      </c>
      <c r="E8" s="8">
        <v>340584</v>
      </c>
      <c r="F8" s="8">
        <f>1100*89.91</f>
        <v>98901</v>
      </c>
      <c r="G8" s="8">
        <f>E8-F8</f>
        <v>241683</v>
      </c>
      <c r="H8" s="8">
        <f>ROUND(G8*18%,0)</f>
        <v>43503</v>
      </c>
      <c r="I8" s="8">
        <f>G8+H8</f>
        <v>285186</v>
      </c>
      <c r="J8" s="8">
        <f>ROUND(G8*J6,0)</f>
        <v>2417</v>
      </c>
      <c r="K8" s="8">
        <f>G8*25%</f>
        <v>60420.75</v>
      </c>
      <c r="L8" s="8"/>
      <c r="M8" s="8">
        <f>H8</f>
        <v>43503</v>
      </c>
      <c r="N8" s="8">
        <f>I8-SUM(J8:M8)</f>
        <v>178845.25</v>
      </c>
      <c r="O8" s="8"/>
      <c r="P8" s="8"/>
      <c r="Q8" s="8">
        <f>$Q$6*P8</f>
        <v>0</v>
      </c>
      <c r="R8" s="8">
        <v>0</v>
      </c>
      <c r="S8" s="8">
        <v>0</v>
      </c>
      <c r="T8" s="8">
        <v>178845</v>
      </c>
      <c r="U8" s="22" t="s">
        <v>6</v>
      </c>
      <c r="V8" s="30"/>
    </row>
    <row r="9" spans="1:22" ht="18.600000000000001" x14ac:dyDescent="0.3">
      <c r="A9" s="49">
        <v>51598</v>
      </c>
      <c r="B9" s="42"/>
      <c r="C9" s="9"/>
      <c r="D9" s="21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23"/>
      <c r="V9" s="30"/>
    </row>
    <row r="10" spans="1:22" s="11" customFormat="1" ht="18.600000000000001" x14ac:dyDescent="0.3">
      <c r="A10" s="50"/>
      <c r="B10" s="43"/>
      <c r="C10" s="12"/>
      <c r="D10" s="24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>
        <v>0</v>
      </c>
      <c r="R10" s="15"/>
      <c r="S10" s="15"/>
      <c r="T10" s="15">
        <f t="shared" ref="T10" si="0">P10-Q10</f>
        <v>0</v>
      </c>
      <c r="U10" s="25"/>
      <c r="V10" s="31">
        <f>SUM(N8:N10)-SUM(T8:T10)</f>
        <v>0.25</v>
      </c>
    </row>
    <row r="11" spans="1:22" ht="18.600000000000001" x14ac:dyDescent="0.3">
      <c r="A11" s="49">
        <v>51365</v>
      </c>
      <c r="B11" s="42" t="s">
        <v>7</v>
      </c>
      <c r="C11" s="9">
        <v>44835</v>
      </c>
      <c r="D11" s="21">
        <v>8</v>
      </c>
      <c r="E11" s="8">
        <v>376839.5</v>
      </c>
      <c r="F11" s="8">
        <v>220280</v>
      </c>
      <c r="G11" s="8">
        <v>156559.5</v>
      </c>
      <c r="H11" s="8">
        <v>28181</v>
      </c>
      <c r="I11" s="8">
        <v>184741</v>
      </c>
      <c r="J11" s="8">
        <v>1566</v>
      </c>
      <c r="K11" s="8">
        <v>7828</v>
      </c>
      <c r="L11" s="8">
        <v>1988</v>
      </c>
      <c r="M11" s="8">
        <v>28181</v>
      </c>
      <c r="N11" s="8">
        <v>145178</v>
      </c>
      <c r="O11" s="8" t="s">
        <v>8</v>
      </c>
      <c r="P11" s="8">
        <v>100000</v>
      </c>
      <c r="Q11" s="8">
        <v>1000</v>
      </c>
      <c r="R11" s="8">
        <v>0</v>
      </c>
      <c r="S11" s="8">
        <v>0</v>
      </c>
      <c r="T11" s="8">
        <v>99000</v>
      </c>
      <c r="U11" s="23" t="s">
        <v>9</v>
      </c>
      <c r="V11" s="30"/>
    </row>
    <row r="12" spans="1:22" ht="18.600000000000001" x14ac:dyDescent="0.3">
      <c r="A12" s="49">
        <v>51365</v>
      </c>
      <c r="B12" s="42"/>
      <c r="C12" s="9"/>
      <c r="D12" s="21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23"/>
      <c r="V12" s="30"/>
    </row>
    <row r="13" spans="1:22" ht="18.600000000000001" x14ac:dyDescent="0.3">
      <c r="A13" s="49">
        <v>51365</v>
      </c>
      <c r="B13" s="42"/>
      <c r="C13" s="9"/>
      <c r="D13" s="21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23"/>
      <c r="V13" s="30"/>
    </row>
    <row r="14" spans="1:22" s="11" customFormat="1" ht="18.600000000000001" x14ac:dyDescent="0.3">
      <c r="A14" s="50"/>
      <c r="B14" s="43"/>
      <c r="C14" s="12"/>
      <c r="D14" s="24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25"/>
      <c r="V14" s="31">
        <f>SUM(N11:N13)-SUM(T11:T13)</f>
        <v>46178</v>
      </c>
    </row>
    <row r="15" spans="1:22" ht="18.600000000000001" x14ac:dyDescent="0.3">
      <c r="A15" s="49">
        <v>51353</v>
      </c>
      <c r="B15" s="42" t="s">
        <v>10</v>
      </c>
      <c r="C15" s="9">
        <v>44771</v>
      </c>
      <c r="D15" s="21">
        <v>1</v>
      </c>
      <c r="E15" s="8">
        <v>363853.5</v>
      </c>
      <c r="F15" s="8">
        <v>40460</v>
      </c>
      <c r="G15" s="8">
        <v>323393.5</v>
      </c>
      <c r="H15" s="8">
        <v>58210.829999999994</v>
      </c>
      <c r="I15" s="8">
        <v>381604.33</v>
      </c>
      <c r="J15" s="8">
        <v>3233.9349999999999</v>
      </c>
      <c r="K15" s="8">
        <v>16169.675000000001</v>
      </c>
      <c r="L15" s="8"/>
      <c r="M15" s="8">
        <v>58210.829999999994</v>
      </c>
      <c r="N15" s="8">
        <v>303989.89</v>
      </c>
      <c r="O15" s="8" t="s">
        <v>12</v>
      </c>
      <c r="P15" s="8">
        <v>100000</v>
      </c>
      <c r="Q15" s="8">
        <v>1000</v>
      </c>
      <c r="R15" s="8">
        <v>0</v>
      </c>
      <c r="S15" s="8">
        <v>0</v>
      </c>
      <c r="T15" s="8">
        <v>99000</v>
      </c>
      <c r="U15" s="23" t="s">
        <v>13</v>
      </c>
      <c r="V15" s="30"/>
    </row>
    <row r="16" spans="1:22" ht="18.600000000000001" x14ac:dyDescent="0.3">
      <c r="A16" s="49">
        <v>51353</v>
      </c>
      <c r="B16" s="42" t="s">
        <v>11</v>
      </c>
      <c r="C16" s="9">
        <v>44802</v>
      </c>
      <c r="D16" s="21">
        <v>1</v>
      </c>
      <c r="E16" s="8">
        <v>58210</v>
      </c>
      <c r="F16" s="8">
        <v>0</v>
      </c>
      <c r="G16" s="8">
        <v>58210</v>
      </c>
      <c r="H16" s="8">
        <v>0</v>
      </c>
      <c r="I16" s="8">
        <v>58210</v>
      </c>
      <c r="J16" s="8">
        <v>0</v>
      </c>
      <c r="K16" s="8">
        <v>0</v>
      </c>
      <c r="L16" s="8"/>
      <c r="M16" s="8">
        <v>0</v>
      </c>
      <c r="N16" s="8">
        <v>58210</v>
      </c>
      <c r="O16" s="8"/>
      <c r="P16" s="8"/>
      <c r="Q16" s="8">
        <v>0</v>
      </c>
      <c r="R16" s="8">
        <v>0</v>
      </c>
      <c r="S16" s="8">
        <v>0</v>
      </c>
      <c r="T16" s="8">
        <v>204989</v>
      </c>
      <c r="U16" s="23" t="s">
        <v>14</v>
      </c>
      <c r="V16" s="30"/>
    </row>
    <row r="17" spans="1:22" ht="18.600000000000001" x14ac:dyDescent="0.3">
      <c r="A17" s="49">
        <v>51353</v>
      </c>
      <c r="B17" s="42"/>
      <c r="C17" s="9"/>
      <c r="D17" s="21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>
        <v>0</v>
      </c>
      <c r="R17" s="8"/>
      <c r="S17" s="8"/>
      <c r="T17" s="8">
        <v>58211</v>
      </c>
      <c r="U17" s="23" t="s">
        <v>15</v>
      </c>
      <c r="V17" s="30"/>
    </row>
    <row r="18" spans="1:22" ht="18.600000000000001" x14ac:dyDescent="0.3">
      <c r="A18" s="49">
        <v>51353</v>
      </c>
      <c r="B18" s="42"/>
      <c r="C18" s="9"/>
      <c r="D18" s="21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23"/>
      <c r="V18" s="30"/>
    </row>
    <row r="19" spans="1:22" s="11" customFormat="1" ht="18.600000000000001" x14ac:dyDescent="0.3">
      <c r="A19" s="50"/>
      <c r="B19" s="43"/>
      <c r="C19" s="12"/>
      <c r="D19" s="24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25"/>
      <c r="V19" s="31">
        <f>SUM(N15:N17)-SUM(T15:T17)</f>
        <v>-0.10999999998603016</v>
      </c>
    </row>
    <row r="20" spans="1:22" ht="37.200000000000003" x14ac:dyDescent="0.3">
      <c r="A20" s="49">
        <v>51338</v>
      </c>
      <c r="B20" s="42" t="s">
        <v>16</v>
      </c>
      <c r="C20" s="9">
        <v>44779</v>
      </c>
      <c r="D20" s="21">
        <v>5</v>
      </c>
      <c r="E20" s="8">
        <v>360158</v>
      </c>
      <c r="F20" s="8">
        <v>44955</v>
      </c>
      <c r="G20" s="8">
        <v>315203</v>
      </c>
      <c r="H20" s="8">
        <v>56737</v>
      </c>
      <c r="I20" s="8">
        <v>371940</v>
      </c>
      <c r="J20" s="8">
        <v>3152</v>
      </c>
      <c r="K20" s="8">
        <v>15760</v>
      </c>
      <c r="L20" s="8"/>
      <c r="M20" s="8">
        <v>56737</v>
      </c>
      <c r="N20" s="8">
        <v>296291</v>
      </c>
      <c r="O20" s="8" t="s">
        <v>17</v>
      </c>
      <c r="P20" s="8">
        <v>100000</v>
      </c>
      <c r="Q20" s="8">
        <v>1000</v>
      </c>
      <c r="R20" s="8">
        <v>0</v>
      </c>
      <c r="S20" s="8">
        <v>0</v>
      </c>
      <c r="T20" s="8">
        <v>99000</v>
      </c>
      <c r="U20" s="23" t="s">
        <v>18</v>
      </c>
      <c r="V20" s="30"/>
    </row>
    <row r="21" spans="1:22" ht="18.600000000000001" x14ac:dyDescent="0.3">
      <c r="A21" s="49">
        <v>51338</v>
      </c>
      <c r="B21" t="s">
        <v>21</v>
      </c>
      <c r="C21" s="9"/>
      <c r="D21" s="21">
        <v>5</v>
      </c>
      <c r="E21" s="8">
        <f>M20</f>
        <v>56737</v>
      </c>
      <c r="F21" s="8"/>
      <c r="G21" s="8"/>
      <c r="H21" s="8"/>
      <c r="I21" s="8"/>
      <c r="J21" s="8"/>
      <c r="K21" s="8"/>
      <c r="L21" s="8"/>
      <c r="M21" s="8"/>
      <c r="N21" s="8">
        <f>E21</f>
        <v>56737</v>
      </c>
      <c r="O21" s="8"/>
      <c r="P21" s="8"/>
      <c r="Q21" s="8">
        <v>0</v>
      </c>
      <c r="R21" s="8">
        <v>0</v>
      </c>
      <c r="S21" s="8">
        <v>0</v>
      </c>
      <c r="T21" s="8">
        <v>197291</v>
      </c>
      <c r="U21" s="23" t="s">
        <v>19</v>
      </c>
      <c r="V21" s="30"/>
    </row>
    <row r="22" spans="1:22" ht="18.600000000000001" x14ac:dyDescent="0.3">
      <c r="A22" s="49">
        <v>51338</v>
      </c>
      <c r="B22" s="42"/>
      <c r="C22" s="9"/>
      <c r="D22" s="21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23"/>
      <c r="V22" s="30"/>
    </row>
    <row r="23" spans="1:22" ht="18.600000000000001" x14ac:dyDescent="0.3">
      <c r="B23" s="42"/>
      <c r="C23" s="9"/>
      <c r="D23" s="21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23"/>
      <c r="V23" s="30"/>
    </row>
    <row r="24" spans="1:22" s="11" customFormat="1" ht="18.600000000000001" x14ac:dyDescent="0.3">
      <c r="A24" s="50"/>
      <c r="B24" s="43"/>
      <c r="C24" s="12"/>
      <c r="D24" s="24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25"/>
      <c r="V24" s="31">
        <f>SUM(N20:N22)-SUM(T20:T22)</f>
        <v>56737</v>
      </c>
    </row>
    <row r="25" spans="1:22" ht="18.600000000000001" x14ac:dyDescent="0.3">
      <c r="A25" s="49">
        <v>51282</v>
      </c>
      <c r="B25" s="42" t="s">
        <v>20</v>
      </c>
      <c r="C25" s="9">
        <v>44741</v>
      </c>
      <c r="D25" s="21">
        <v>1</v>
      </c>
      <c r="E25" s="8">
        <v>361905</v>
      </c>
      <c r="F25" s="8">
        <v>40460</v>
      </c>
      <c r="G25" s="8">
        <v>321445</v>
      </c>
      <c r="H25" s="8">
        <v>57860.1</v>
      </c>
      <c r="I25" s="8">
        <v>379305.1</v>
      </c>
      <c r="J25" s="8">
        <v>3214.4500000000003</v>
      </c>
      <c r="K25" s="8">
        <v>16072.25</v>
      </c>
      <c r="L25" s="8"/>
      <c r="M25" s="8">
        <v>57860.1</v>
      </c>
      <c r="N25" s="8">
        <v>302158.3</v>
      </c>
      <c r="O25" s="8" t="s">
        <v>22</v>
      </c>
      <c r="P25" s="8">
        <v>100000</v>
      </c>
      <c r="Q25" s="8">
        <v>1000</v>
      </c>
      <c r="R25" s="8">
        <v>0</v>
      </c>
      <c r="S25" s="8">
        <v>0</v>
      </c>
      <c r="T25" s="8">
        <v>99000</v>
      </c>
      <c r="U25" s="23" t="s">
        <v>23</v>
      </c>
      <c r="V25" s="30"/>
    </row>
    <row r="26" spans="1:22" ht="18.600000000000001" x14ac:dyDescent="0.3">
      <c r="A26" s="49">
        <v>51282</v>
      </c>
      <c r="B26" s="42" t="s">
        <v>21</v>
      </c>
      <c r="C26" s="9">
        <v>44776</v>
      </c>
      <c r="D26" s="21">
        <v>1</v>
      </c>
      <c r="E26" s="8">
        <v>57860</v>
      </c>
      <c r="F26" s="8">
        <v>0</v>
      </c>
      <c r="G26" s="8">
        <v>57860</v>
      </c>
      <c r="H26" s="8">
        <v>0</v>
      </c>
      <c r="I26" s="8">
        <v>57860</v>
      </c>
      <c r="J26" s="8">
        <v>0</v>
      </c>
      <c r="K26" s="8">
        <v>0</v>
      </c>
      <c r="L26" s="8"/>
      <c r="M26" s="8">
        <v>0</v>
      </c>
      <c r="N26" s="8">
        <v>57860</v>
      </c>
      <c r="O26" s="8"/>
      <c r="P26" s="8"/>
      <c r="Q26" s="8">
        <v>0</v>
      </c>
      <c r="R26" s="8">
        <v>0</v>
      </c>
      <c r="S26" s="8">
        <v>0</v>
      </c>
      <c r="T26" s="8">
        <v>50000</v>
      </c>
      <c r="U26" s="23" t="s">
        <v>24</v>
      </c>
      <c r="V26" s="30"/>
    </row>
    <row r="27" spans="1:22" ht="18.600000000000001" x14ac:dyDescent="0.3">
      <c r="A27" s="49">
        <v>51282</v>
      </c>
      <c r="B27" s="42"/>
      <c r="C27" s="9"/>
      <c r="D27" s="21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>
        <v>0</v>
      </c>
      <c r="R27" s="8"/>
      <c r="S27" s="8"/>
      <c r="T27" s="8">
        <v>153159</v>
      </c>
      <c r="U27" s="23" t="s">
        <v>25</v>
      </c>
      <c r="V27" s="30"/>
    </row>
    <row r="28" spans="1:22" ht="18.600000000000001" x14ac:dyDescent="0.3">
      <c r="A28" s="49">
        <v>51282</v>
      </c>
      <c r="B28" s="42"/>
      <c r="C28" s="9"/>
      <c r="D28" s="21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>
        <v>0</v>
      </c>
      <c r="R28" s="8"/>
      <c r="S28" s="8">
        <v>0</v>
      </c>
      <c r="T28" s="8">
        <v>57860</v>
      </c>
      <c r="U28" s="23" t="s">
        <v>26</v>
      </c>
      <c r="V28" s="30"/>
    </row>
    <row r="29" spans="1:22" ht="18.600000000000001" x14ac:dyDescent="0.3">
      <c r="A29" s="49">
        <v>51282</v>
      </c>
      <c r="B29" s="42"/>
      <c r="C29" s="9"/>
      <c r="D29" s="21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23"/>
      <c r="V29" s="30"/>
    </row>
    <row r="30" spans="1:22" s="11" customFormat="1" ht="18.600000000000001" x14ac:dyDescent="0.3">
      <c r="A30" s="50"/>
      <c r="B30" s="43"/>
      <c r="C30" s="12"/>
      <c r="D30" s="24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25"/>
      <c r="V30" s="31">
        <f>SUM(N25:N27)-SUM(T25:T30)</f>
        <v>-0.70000000001164153</v>
      </c>
    </row>
    <row r="31" spans="1:22" ht="37.200000000000003" x14ac:dyDescent="0.3">
      <c r="A31" s="49">
        <v>51125</v>
      </c>
      <c r="B31" s="42" t="s">
        <v>27</v>
      </c>
      <c r="C31" s="9">
        <v>44742</v>
      </c>
      <c r="D31" s="21">
        <v>2</v>
      </c>
      <c r="E31" s="8">
        <v>355782.5</v>
      </c>
      <c r="F31" s="8">
        <v>42395</v>
      </c>
      <c r="G31" s="8">
        <v>313387.5</v>
      </c>
      <c r="H31" s="8">
        <v>56410</v>
      </c>
      <c r="I31" s="8">
        <v>369797.5</v>
      </c>
      <c r="J31" s="8">
        <v>3133.875</v>
      </c>
      <c r="K31" s="8">
        <v>15669.375</v>
      </c>
      <c r="L31" s="8"/>
      <c r="M31" s="8">
        <v>56410</v>
      </c>
      <c r="N31" s="8">
        <v>294584</v>
      </c>
      <c r="O31" s="8" t="s">
        <v>29</v>
      </c>
      <c r="P31" s="8">
        <v>75000</v>
      </c>
      <c r="Q31" s="8">
        <v>750</v>
      </c>
      <c r="R31" s="8"/>
      <c r="S31" s="8"/>
      <c r="T31" s="8">
        <v>74250</v>
      </c>
      <c r="U31" s="23" t="s">
        <v>30</v>
      </c>
      <c r="V31" s="30"/>
    </row>
    <row r="32" spans="1:22" ht="37.200000000000003" x14ac:dyDescent="0.3">
      <c r="A32" s="49">
        <v>51125</v>
      </c>
      <c r="B32" s="42" t="s">
        <v>28</v>
      </c>
      <c r="C32" s="9">
        <v>44776</v>
      </c>
      <c r="D32" s="21">
        <v>2</v>
      </c>
      <c r="E32" s="8">
        <v>56410</v>
      </c>
      <c r="F32" s="8"/>
      <c r="G32" s="8">
        <v>56410</v>
      </c>
      <c r="H32" s="8">
        <v>0</v>
      </c>
      <c r="I32" s="8">
        <v>56410</v>
      </c>
      <c r="J32" s="8">
        <v>0</v>
      </c>
      <c r="K32" s="8">
        <v>0</v>
      </c>
      <c r="L32" s="8"/>
      <c r="M32" s="8">
        <v>0</v>
      </c>
      <c r="N32" s="8">
        <v>56410</v>
      </c>
      <c r="O32" s="8" t="s">
        <v>31</v>
      </c>
      <c r="P32" s="8">
        <v>100000</v>
      </c>
      <c r="Q32" s="8"/>
      <c r="R32" s="8">
        <v>0</v>
      </c>
      <c r="S32" s="8">
        <v>0</v>
      </c>
      <c r="T32" s="8">
        <v>100000</v>
      </c>
      <c r="U32" s="23" t="s">
        <v>32</v>
      </c>
      <c r="V32" s="30"/>
    </row>
    <row r="33" spans="1:22" ht="18.600000000000001" x14ac:dyDescent="0.3">
      <c r="A33" s="49">
        <v>51125</v>
      </c>
      <c r="B33" s="42"/>
      <c r="C33" s="9"/>
      <c r="D33" s="21"/>
      <c r="E33" s="8"/>
      <c r="F33" s="8"/>
      <c r="G33" s="8"/>
      <c r="H33" s="8"/>
      <c r="I33" s="8"/>
      <c r="J33" s="8"/>
      <c r="K33" s="8"/>
      <c r="L33" s="8"/>
      <c r="M33" s="8"/>
      <c r="N33" s="8"/>
      <c r="O33" s="8" t="s">
        <v>33</v>
      </c>
      <c r="P33" s="8">
        <v>313387.5</v>
      </c>
      <c r="Q33" s="8">
        <v>3133.875</v>
      </c>
      <c r="R33" s="8">
        <v>15669.375</v>
      </c>
      <c r="S33" s="8">
        <v>174250</v>
      </c>
      <c r="T33" s="8">
        <v>120334</v>
      </c>
      <c r="U33" s="23" t="s">
        <v>34</v>
      </c>
      <c r="V33" s="30"/>
    </row>
    <row r="34" spans="1:22" s="2" customFormat="1" ht="18.600000000000001" x14ac:dyDescent="0.3">
      <c r="A34" s="49">
        <v>51125</v>
      </c>
      <c r="B34" s="44"/>
      <c r="C34" s="13"/>
      <c r="D34" s="26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>
        <v>56410</v>
      </c>
      <c r="U34" s="23" t="s">
        <v>35</v>
      </c>
      <c r="V34" s="23"/>
    </row>
    <row r="35" spans="1:22" s="11" customFormat="1" ht="18.600000000000001" x14ac:dyDescent="0.3">
      <c r="A35" s="50"/>
      <c r="B35" s="43"/>
      <c r="C35" s="12"/>
      <c r="D35" s="24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25"/>
      <c r="V35" s="31">
        <f>SUM(N31:N33)-SUM(T31:T35)</f>
        <v>0</v>
      </c>
    </row>
    <row r="36" spans="1:22" ht="37.200000000000003" x14ac:dyDescent="0.3">
      <c r="A36" s="49">
        <v>51124</v>
      </c>
      <c r="B36" s="42" t="s">
        <v>36</v>
      </c>
      <c r="C36" s="9">
        <v>44747</v>
      </c>
      <c r="D36" s="21">
        <v>3</v>
      </c>
      <c r="E36" s="8">
        <v>359187</v>
      </c>
      <c r="F36" s="8">
        <v>38076.885000000002</v>
      </c>
      <c r="G36" s="8">
        <v>321110.11499999999</v>
      </c>
      <c r="H36" s="8">
        <v>57799.820699999997</v>
      </c>
      <c r="I36" s="8">
        <v>378909.93569999997</v>
      </c>
      <c r="J36" s="8">
        <v>3211.10115</v>
      </c>
      <c r="K36" s="8">
        <v>16055.50575</v>
      </c>
      <c r="L36" s="8"/>
      <c r="M36" s="8">
        <v>57799.820699999997</v>
      </c>
      <c r="N36" s="8">
        <v>301843.50809999998</v>
      </c>
      <c r="O36" s="8" t="s">
        <v>38</v>
      </c>
      <c r="P36" s="8">
        <v>75000</v>
      </c>
      <c r="Q36" s="8">
        <v>750</v>
      </c>
      <c r="R36" s="8"/>
      <c r="S36" s="8"/>
      <c r="T36" s="8">
        <v>74250</v>
      </c>
      <c r="U36" s="23" t="s">
        <v>39</v>
      </c>
      <c r="V36" s="30"/>
    </row>
    <row r="37" spans="1:22" ht="18.600000000000001" x14ac:dyDescent="0.3">
      <c r="A37" s="49">
        <v>51124</v>
      </c>
      <c r="B37" s="42" t="s">
        <v>37</v>
      </c>
      <c r="C37" s="9">
        <v>44802</v>
      </c>
      <c r="D37" s="21">
        <v>3</v>
      </c>
      <c r="E37" s="8">
        <v>57799</v>
      </c>
      <c r="F37" s="8"/>
      <c r="G37" s="8">
        <v>57799</v>
      </c>
      <c r="H37" s="8">
        <v>0</v>
      </c>
      <c r="I37" s="8">
        <v>57799</v>
      </c>
      <c r="J37" s="8">
        <v>0</v>
      </c>
      <c r="K37" s="8">
        <v>0</v>
      </c>
      <c r="L37" s="8"/>
      <c r="M37" s="8">
        <v>0</v>
      </c>
      <c r="N37" s="8">
        <v>57799</v>
      </c>
      <c r="O37" s="8" t="s">
        <v>40</v>
      </c>
      <c r="P37" s="8">
        <v>100000</v>
      </c>
      <c r="Q37" s="8"/>
      <c r="R37" s="8">
        <v>0</v>
      </c>
      <c r="S37" s="8">
        <v>0</v>
      </c>
      <c r="T37" s="8">
        <v>100000</v>
      </c>
      <c r="U37" s="23" t="s">
        <v>41</v>
      </c>
      <c r="V37" s="30"/>
    </row>
    <row r="38" spans="1:22" ht="18.600000000000001" x14ac:dyDescent="0.3">
      <c r="A38" s="49">
        <v>51124</v>
      </c>
      <c r="B38" s="42"/>
      <c r="C38" s="9"/>
      <c r="D38" s="21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>
        <v>127593</v>
      </c>
      <c r="U38" s="23" t="s">
        <v>42</v>
      </c>
      <c r="V38" s="30"/>
    </row>
    <row r="39" spans="1:22" ht="18.600000000000001" x14ac:dyDescent="0.3">
      <c r="A39" s="49">
        <v>51124</v>
      </c>
      <c r="B39" s="42"/>
      <c r="C39" s="9"/>
      <c r="D39" s="21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27">
        <v>57800</v>
      </c>
      <c r="U39" s="23" t="s">
        <v>43</v>
      </c>
      <c r="V39" s="30"/>
    </row>
    <row r="40" spans="1:22" s="11" customFormat="1" ht="18.600000000000001" x14ac:dyDescent="0.3">
      <c r="A40" s="50"/>
      <c r="B40" s="43"/>
      <c r="C40" s="12"/>
      <c r="D40" s="24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25"/>
      <c r="U40" s="25"/>
      <c r="V40" s="31" t="s">
        <v>66</v>
      </c>
    </row>
    <row r="41" spans="1:22" ht="18.600000000000001" x14ac:dyDescent="0.3">
      <c r="A41" s="49">
        <v>51337</v>
      </c>
      <c r="B41" s="42"/>
      <c r="C41" s="9"/>
      <c r="D41" s="21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23"/>
      <c r="V41" s="30"/>
    </row>
    <row r="42" spans="1:22" ht="18.600000000000001" x14ac:dyDescent="0.3">
      <c r="B42" s="42"/>
      <c r="C42" s="9"/>
      <c r="D42" s="21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23"/>
      <c r="V42" s="30"/>
    </row>
    <row r="43" spans="1:22" ht="18.600000000000001" x14ac:dyDescent="0.3">
      <c r="B43" s="42"/>
      <c r="C43" s="9"/>
      <c r="D43" s="21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23"/>
      <c r="V43" s="30"/>
    </row>
    <row r="44" spans="1:22" ht="18.600000000000001" x14ac:dyDescent="0.3">
      <c r="B44" s="45"/>
      <c r="C44" s="21"/>
      <c r="D44" s="21"/>
      <c r="E44" s="28"/>
      <c r="F44" s="28"/>
      <c r="G44" s="2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30"/>
    </row>
    <row r="45" spans="1:22" ht="18.600000000000001" x14ac:dyDescent="0.3">
      <c r="A45" s="51"/>
      <c r="B45" s="46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30"/>
    </row>
    <row r="46" spans="1:22" ht="18.600000000000001" x14ac:dyDescent="0.3">
      <c r="A46" s="51"/>
      <c r="B46" s="46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3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2025-05-30T12:19:56Z</dcterms:modified>
</cp:coreProperties>
</file>