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"/>
    </mc:Choice>
  </mc:AlternateContent>
  <xr:revisionPtr revIDLastSave="0" documentId="8_{C74D3FD9-AF3F-46B4-8D5E-E180B8002E4F}" xr6:coauthVersionLast="47" xr6:coauthVersionMax="47" xr10:uidLastSave="{00000000-0000-0000-0000-000000000000}"/>
  <bookViews>
    <workbookView xWindow="0" yWindow="384" windowWidth="23040" windowHeight="11256" tabRatio="594" xr2:uid="{00000000-000D-0000-FFFF-FFFF00000000}"/>
  </bookViews>
  <sheets>
    <sheet name="Payment Reconciliation" sheetId="1" r:id="rId1"/>
    <sheet name="Balance shee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9" i="1" l="1"/>
  <c r="H16" i="2" l="1"/>
  <c r="H10" i="2"/>
  <c r="H9" i="2"/>
  <c r="H8" i="2"/>
  <c r="H7" i="2"/>
  <c r="H6" i="2"/>
  <c r="H5" i="2"/>
  <c r="H22" i="2"/>
  <c r="G22" i="2"/>
  <c r="H21" i="2"/>
  <c r="G21" i="2"/>
  <c r="G20" i="2"/>
  <c r="H20" i="2"/>
  <c r="G19" i="2"/>
  <c r="H19" i="2"/>
  <c r="H18" i="2"/>
  <c r="G18" i="2"/>
  <c r="H17" i="2"/>
  <c r="G17" i="2"/>
  <c r="G10" i="2"/>
  <c r="G9" i="2"/>
  <c r="G8" i="2"/>
  <c r="G7" i="2"/>
  <c r="G6" i="2"/>
  <c r="G5" i="2"/>
  <c r="G14" i="1"/>
  <c r="G23" i="2" l="1"/>
  <c r="G24" i="2" s="1"/>
  <c r="G25" i="2" s="1"/>
  <c r="G11" i="2"/>
  <c r="G12" i="2" s="1"/>
  <c r="G13" i="2" s="1"/>
  <c r="H14" i="1"/>
  <c r="I14" i="1" s="1"/>
  <c r="J14" i="1"/>
  <c r="G13" i="1"/>
  <c r="J13" i="1" s="1"/>
  <c r="M14" i="1" l="1"/>
  <c r="H13" i="1"/>
  <c r="T14" i="1"/>
  <c r="T12" i="1"/>
  <c r="T16" i="1"/>
  <c r="T15" i="1"/>
  <c r="T11" i="1"/>
  <c r="G15" i="1"/>
  <c r="J15" i="1" s="1"/>
  <c r="G12" i="1"/>
  <c r="J12" i="1" s="1"/>
  <c r="G11" i="1"/>
  <c r="J11" i="1" s="1"/>
  <c r="G10" i="1"/>
  <c r="G9" i="1"/>
  <c r="I13" i="1" l="1"/>
  <c r="M13" i="1" s="1"/>
  <c r="H15" i="1"/>
  <c r="I15" i="1" s="1"/>
  <c r="M15" i="1" s="1"/>
  <c r="H10" i="1"/>
  <c r="I10" i="1" s="1"/>
  <c r="J10" i="1"/>
  <c r="H12" i="1"/>
  <c r="I12" i="1" s="1"/>
  <c r="M12" i="1" s="1"/>
  <c r="H11" i="1"/>
  <c r="I11" i="1" s="1"/>
  <c r="M11" i="1" s="1"/>
  <c r="H9" i="1"/>
  <c r="I9" i="1" s="1"/>
  <c r="J9" i="1"/>
  <c r="G16" i="1"/>
  <c r="M9" i="1" l="1"/>
  <c r="M10" i="1"/>
  <c r="H16" i="1"/>
  <c r="I16" i="1" s="1"/>
  <c r="J16" i="1" s="1"/>
  <c r="M16" i="1" s="1"/>
  <c r="T10" i="1"/>
  <c r="G8" i="1"/>
  <c r="H8" i="1" s="1"/>
  <c r="G7" i="1"/>
  <c r="L7" i="1" l="1"/>
  <c r="J7" i="1"/>
  <c r="H7" i="1"/>
  <c r="I7" i="1" s="1"/>
  <c r="I8" i="1"/>
  <c r="T8" i="1" l="1"/>
  <c r="M8" i="1"/>
  <c r="T7" i="1" s="1"/>
  <c r="M7" i="1"/>
</calcChain>
</file>

<file path=xl/sharedStrings.xml><?xml version="1.0" encoding="utf-8"?>
<sst xmlns="http://schemas.openxmlformats.org/spreadsheetml/2006/main" count="115" uniqueCount="64">
  <si>
    <t>Amount</t>
  </si>
  <si>
    <t>PAYMENT NOTE No.</t>
  </si>
  <si>
    <t>UTR</t>
  </si>
  <si>
    <t>SD (5%)</t>
  </si>
  <si>
    <t>1st month TDS 10%</t>
  </si>
  <si>
    <t>GRN No.</t>
  </si>
  <si>
    <t>AEPL222320657</t>
  </si>
  <si>
    <t>AEPL222320651</t>
  </si>
  <si>
    <t>AEPL222320728</t>
  </si>
  <si>
    <t>AEPL222320760</t>
  </si>
  <si>
    <t>P.O. No. : SHAMLI/AIVA/FHTC MATERIAL/19629/2022-23 Date : 27-09-2022</t>
  </si>
  <si>
    <t>SR. No.</t>
  </si>
  <si>
    <t>Material Discription</t>
  </si>
  <si>
    <t>PP SERVICE SADDLE WITH SS304 THREADED METAL INSERTION and SS 202 Hardware</t>
  </si>
  <si>
    <t>Size</t>
  </si>
  <si>
    <t>200 mm SS202 Nut Bolt</t>
  </si>
  <si>
    <t>160 mm SS202 Nut Bolt</t>
  </si>
  <si>
    <t>110 mm SS202 Nut Bolt</t>
  </si>
  <si>
    <t>Flow Control Valve (5 LPM)</t>
  </si>
  <si>
    <t>1/2"</t>
  </si>
  <si>
    <t>MDPE Female Threaded compression Adaptor with SS304 metal insert</t>
  </si>
  <si>
    <t>MDPE Single compression Female threaded Elbow with SS304 metal insert</t>
  </si>
  <si>
    <t>Nos.</t>
  </si>
  <si>
    <t>Unit</t>
  </si>
  <si>
    <t>Qty.</t>
  </si>
  <si>
    <t>Rate</t>
  </si>
  <si>
    <t>Total Amount -</t>
  </si>
  <si>
    <t>Rs.</t>
  </si>
  <si>
    <t>GST 18%</t>
  </si>
  <si>
    <t>Total Amount including GST-</t>
  </si>
  <si>
    <t>Tax Invoice NO.</t>
  </si>
  <si>
    <t>Qty. Received</t>
  </si>
  <si>
    <t>Balance Qty.</t>
  </si>
  <si>
    <t>PP SERVICE SADDLE WITH SS304 THREADED METAL INSERTION</t>
  </si>
  <si>
    <t>90 mm SS202 Nut Bolt</t>
  </si>
  <si>
    <t>P.O. No. : SHAMLI/AIVA/MDPE (FHTC) FITTINGS/19864/2022-23 Date : 10-12-2022</t>
  </si>
  <si>
    <t>75 mm SS202 Nut Bolt</t>
  </si>
  <si>
    <t>63 mm SS202 Nut Bolt</t>
  </si>
  <si>
    <t>Shourya Khewal Traders</t>
  </si>
  <si>
    <t>Wifi</t>
  </si>
  <si>
    <t>RIUP23/1707</t>
  </si>
  <si>
    <t>Total_Amount</t>
  </si>
  <si>
    <t>Payment_Amount</t>
  </si>
  <si>
    <t>TDS_Payment_Amount</t>
  </si>
  <si>
    <t>GST_SD_Amount</t>
  </si>
  <si>
    <t>Final_Amount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</si>
  <si>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</si>
  <si>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</si>
  <si>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</si>
  <si>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</si>
  <si>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</si>
  <si>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</si>
  <si>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</si>
  <si>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</si>
  <si>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</si>
  <si>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</si>
  <si>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Subcontractor:</t>
  </si>
  <si>
    <t>State:</t>
  </si>
  <si>
    <t>Uttar Pradesh</t>
  </si>
  <si>
    <t>District:</t>
  </si>
  <si>
    <t>Shamli</t>
  </si>
  <si>
    <t>Block:</t>
  </si>
  <si>
    <t>Shourya Khewal Village Traders Wifi work</t>
  </si>
  <si>
    <t>28-08-2023IFT/IFT23240044115/RIUP23/1707/SHOURYA KHEWAL TRA 11210.00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</si>
</sst>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0.000"/>
    <numFmt numFmtId="166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0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164" fontId="3" fillId="2" borderId="26" xfId="1" applyNumberFormat="1" applyFont="1" applyFill="1" applyBorder="1" applyAlignment="1">
      <alignment horizontal="right"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64" fontId="3" fillId="2" borderId="35" xfId="1" applyNumberFormat="1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165" fontId="0" fillId="2" borderId="0" xfId="0" applyNumberFormat="1" applyFill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66" fontId="6" fillId="0" borderId="12" xfId="0" applyNumberFormat="1" applyFont="1" applyBorder="1" applyAlignment="1">
      <alignment horizontal="center" vertical="center" wrapText="1"/>
    </xf>
    <xf numFmtId="43" fontId="6" fillId="0" borderId="12" xfId="1" applyFont="1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0" fontId="6" fillId="0" borderId="12" xfId="0" applyFont="1" applyBorder="1" applyAlignment="1">
      <alignment vertical="center"/>
    </xf>
    <xf numFmtId="0" fontId="0" fillId="0" borderId="1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166" fontId="0" fillId="0" borderId="12" xfId="0" applyNumberFormat="1" applyBorder="1" applyAlignment="1">
      <alignment vertical="center"/>
    </xf>
    <xf numFmtId="43" fontId="0" fillId="0" borderId="12" xfId="1" applyFont="1" applyBorder="1" applyAlignment="1">
      <alignment vertical="center"/>
    </xf>
    <xf numFmtId="0" fontId="0" fillId="0" borderId="12" xfId="0" applyBorder="1" applyAlignment="1">
      <alignment vertical="center" wrapText="1"/>
    </xf>
    <xf numFmtId="166" fontId="0" fillId="0" borderId="12" xfId="1" applyNumberFormat="1" applyFont="1" applyBorder="1" applyAlignment="1">
      <alignment vertical="center"/>
    </xf>
    <xf numFmtId="166" fontId="0" fillId="0" borderId="12" xfId="1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/>
    </xf>
    <xf numFmtId="166" fontId="6" fillId="0" borderId="12" xfId="1" applyNumberFormat="1" applyFont="1" applyBorder="1" applyAlignment="1">
      <alignment vertical="center"/>
    </xf>
    <xf numFmtId="0" fontId="6" fillId="0" borderId="12" xfId="0" applyFont="1" applyBorder="1"/>
    <xf numFmtId="2" fontId="0" fillId="0" borderId="12" xfId="0" applyNumberFormat="1" applyBorder="1" applyAlignment="1">
      <alignment vertical="center"/>
    </xf>
    <xf numFmtId="43" fontId="0" fillId="0" borderId="12" xfId="0" applyNumberFormat="1" applyBorder="1" applyAlignment="1">
      <alignment vertical="center"/>
    </xf>
    <xf numFmtId="0" fontId="8" fillId="2" borderId="0" xfId="0" applyFont="1" applyFill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0" fontId="9" fillId="0" borderId="0" xfId="0" applyFont="1"/>
    <xf numFmtId="0" fontId="6" fillId="2" borderId="36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vertical="center"/>
    </xf>
    <xf numFmtId="14" fontId="6" fillId="2" borderId="36" xfId="0" applyNumberFormat="1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43" fontId="10" fillId="2" borderId="36" xfId="1" applyFont="1" applyFill="1" applyBorder="1" applyAlignment="1">
      <alignment horizontal="center" vertical="center"/>
    </xf>
    <xf numFmtId="43" fontId="6" fillId="2" borderId="36" xfId="1" applyFont="1" applyFill="1" applyBorder="1" applyAlignment="1">
      <alignment horizontal="center" vertical="center"/>
    </xf>
    <xf numFmtId="0" fontId="6" fillId="0" borderId="0" xfId="0" applyFont="1"/>
    <xf numFmtId="164" fontId="11" fillId="2" borderId="1" xfId="2" applyFont="1" applyFill="1" applyBorder="1" applyAlignment="1">
      <alignment vertical="center"/>
    </xf>
    <xf numFmtId="164" fontId="11" fillId="2" borderId="2" xfId="2" applyFont="1" applyFill="1" applyBorder="1" applyAlignment="1">
      <alignment vertical="center"/>
    </xf>
    <xf numFmtId="0" fontId="12" fillId="2" borderId="2" xfId="0" applyFont="1" applyFill="1" applyBorder="1" applyAlignment="1">
      <alignment vertical="center"/>
    </xf>
  </cellXfs>
  <cellStyles count="3">
    <cellStyle name="Comma" xfId="1" builtinId="3"/>
    <cellStyle name="Comma 2" xfId="2" xr:uid="{BF07A6E8-F970-4E30-A7DA-5C81A9B034E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zoomScale="85" zoomScaleNormal="85" workbookViewId="0">
      <selection activeCell="C9" sqref="C9"/>
    </sheetView>
  </sheetViews>
  <sheetFormatPr defaultColWidth="9" defaultRowHeight="14.4" x14ac:dyDescent="0.3"/>
  <cols>
    <col min="1" max="1" width="9" style="10"/>
    <col min="2" max="2" width="30" style="10" customWidth="1"/>
    <col min="3" max="3" width="13.44140625" style="10" bestFit="1" customWidth="1"/>
    <col min="4" max="4" width="18.5546875" style="10" customWidth="1"/>
    <col min="5" max="5" width="13.33203125" style="10" bestFit="1" customWidth="1"/>
    <col min="6" max="6" width="7.33203125" style="10" bestFit="1" customWidth="1"/>
    <col min="7" max="7" width="13.33203125" style="10" customWidth="1"/>
    <col min="8" max="8" width="12.33203125" style="49" customWidth="1"/>
    <col min="9" max="9" width="12.6640625" style="49" bestFit="1" customWidth="1"/>
    <col min="10" max="10" width="9.6640625" style="10" bestFit="1" customWidth="1"/>
    <col min="11" max="11" width="8.6640625" style="10" bestFit="1" customWidth="1"/>
    <col min="12" max="12" width="14.33203125" style="10" bestFit="1" customWidth="1"/>
    <col min="13" max="13" width="16.33203125" style="10" bestFit="1" customWidth="1"/>
    <col min="14" max="14" width="7.33203125" style="10" customWidth="1"/>
    <col min="15" max="15" width="21.5546875" style="10" bestFit="1" customWidth="1"/>
    <col min="16" max="16" width="12.6640625" style="10" bestFit="1" customWidth="1"/>
    <col min="17" max="17" width="14.5546875" style="10" bestFit="1" customWidth="1"/>
    <col min="18" max="18" width="8.6640625" style="10" bestFit="1" customWidth="1"/>
    <col min="19" max="19" width="14" style="10" bestFit="1" customWidth="1"/>
    <col min="20" max="20" width="14.6640625" style="10" bestFit="1" customWidth="1"/>
    <col min="21" max="21" width="94.44140625" style="10" bestFit="1" customWidth="1"/>
    <col min="22" max="16384" width="9" style="10"/>
  </cols>
  <sheetData>
    <row r="1" spans="1:21" ht="20.399999999999999" thickBot="1" x14ac:dyDescent="0.35">
      <c r="A1" s="86" t="s">
        <v>56</v>
      </c>
      <c r="B1" s="13" t="s">
        <v>38</v>
      </c>
      <c r="E1" s="11"/>
      <c r="F1" s="11"/>
      <c r="G1" s="11"/>
      <c r="H1" s="12"/>
      <c r="I1" s="12"/>
    </row>
    <row r="2" spans="1:21" ht="20.399999999999999" thickBot="1" x14ac:dyDescent="0.35">
      <c r="A2" s="86" t="s">
        <v>57</v>
      </c>
      <c r="B2" s="87" t="s">
        <v>58</v>
      </c>
      <c r="C2" s="13"/>
      <c r="D2" s="13"/>
      <c r="H2" s="77" t="s">
        <v>39</v>
      </c>
      <c r="I2" s="14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21" ht="20.399999999999999" thickBot="1" x14ac:dyDescent="0.35">
      <c r="A3" s="86" t="s">
        <v>59</v>
      </c>
      <c r="B3" s="88" t="s">
        <v>60</v>
      </c>
      <c r="C3" s="13"/>
      <c r="D3" s="13"/>
      <c r="H3" s="77"/>
      <c r="I3" s="14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21" ht="15" thickBot="1" x14ac:dyDescent="0.35">
      <c r="A4" s="86" t="s">
        <v>61</v>
      </c>
      <c r="B4" s="89" t="s">
        <v>60</v>
      </c>
      <c r="C4" s="16"/>
      <c r="D4" s="16"/>
      <c r="E4" s="16"/>
      <c r="F4" s="15"/>
      <c r="G4" s="15"/>
      <c r="H4" s="17"/>
      <c r="I4" s="17"/>
      <c r="J4" s="15"/>
      <c r="K4" s="15"/>
      <c r="O4" s="15"/>
      <c r="P4" s="18"/>
      <c r="Q4" s="18"/>
      <c r="R4" s="18"/>
      <c r="S4" s="18"/>
      <c r="T4" s="18"/>
      <c r="U4" s="18"/>
    </row>
    <row r="5" spans="1:21" s="53" customFormat="1" ht="43.95" customHeight="1" thickBot="1" x14ac:dyDescent="0.35">
      <c r="A5" s="81" t="s">
        <v>46</v>
      </c>
      <c r="B5" s="80" t="s">
        <v>47</v>
      </c>
      <c r="C5" s="82" t="s">
        <v>48</v>
      </c>
      <c r="D5" s="83" t="s">
        <v>49</v>
      </c>
      <c r="E5" s="80" t="s">
        <v>50</v>
      </c>
      <c r="F5" s="80" t="s">
        <v>51</v>
      </c>
      <c r="G5" s="83" t="s">
        <v>52</v>
      </c>
      <c r="H5" s="84" t="s">
        <v>53</v>
      </c>
      <c r="I5" s="85" t="s">
        <v>0</v>
      </c>
      <c r="J5" s="80" t="s">
        <v>54</v>
      </c>
      <c r="K5" s="80" t="s">
        <v>55</v>
      </c>
      <c r="L5" s="80" t="s">
        <v>44</v>
      </c>
      <c r="M5" s="80" t="s">
        <v>45</v>
      </c>
      <c r="N5" s="3" t="s">
        <v>5</v>
      </c>
      <c r="O5" s="2" t="s">
        <v>1</v>
      </c>
      <c r="P5" s="80" t="s">
        <v>42</v>
      </c>
      <c r="Q5" s="80" t="s">
        <v>43</v>
      </c>
      <c r="R5" s="1" t="s">
        <v>3</v>
      </c>
      <c r="S5" s="2" t="s">
        <v>4</v>
      </c>
      <c r="T5" s="80" t="s">
        <v>41</v>
      </c>
      <c r="U5" s="80" t="s">
        <v>2</v>
      </c>
    </row>
    <row r="6" spans="1:21" x14ac:dyDescent="0.3">
      <c r="B6" s="19"/>
      <c r="C6" s="20"/>
      <c r="D6" s="20"/>
      <c r="E6" s="52"/>
      <c r="F6" s="51"/>
      <c r="G6" s="50"/>
      <c r="H6" s="28">
        <v>0.18</v>
      </c>
      <c r="I6" s="31"/>
      <c r="J6" s="78">
        <v>0.01</v>
      </c>
      <c r="K6" s="24">
        <v>0.05</v>
      </c>
      <c r="L6" s="24">
        <v>0.18</v>
      </c>
      <c r="M6" s="25"/>
      <c r="N6" s="3"/>
      <c r="O6" s="26"/>
      <c r="P6" s="22"/>
      <c r="Q6" s="27">
        <v>0.1</v>
      </c>
      <c r="R6" s="28">
        <v>0.05</v>
      </c>
      <c r="S6" s="23"/>
      <c r="T6" s="29"/>
      <c r="U6" s="25"/>
    </row>
    <row r="7" spans="1:21" ht="30" customHeight="1" x14ac:dyDescent="0.2">
      <c r="A7" s="10">
        <v>58729</v>
      </c>
      <c r="B7" s="5" t="s">
        <v>62</v>
      </c>
      <c r="C7" s="6">
        <v>45136</v>
      </c>
      <c r="D7" s="8">
        <v>109</v>
      </c>
      <c r="E7" s="30">
        <v>3500</v>
      </c>
      <c r="F7" s="51">
        <v>0</v>
      </c>
      <c r="G7" s="51">
        <f>E7-F7</f>
        <v>3500</v>
      </c>
      <c r="H7" s="23">
        <f t="shared" ref="H7:H8" si="0">ROUND(G7*$H$6,)</f>
        <v>630</v>
      </c>
      <c r="I7" s="31">
        <f>G7+H7</f>
        <v>4130</v>
      </c>
      <c r="J7" s="31">
        <f>G7*J6</f>
        <v>35</v>
      </c>
      <c r="K7" s="25">
        <v>0</v>
      </c>
      <c r="L7" s="25">
        <f>G7*L6</f>
        <v>630</v>
      </c>
      <c r="M7" s="25">
        <f>I7-SUM(J7:L7)</f>
        <v>3465</v>
      </c>
      <c r="N7" s="3">
        <v>1028</v>
      </c>
      <c r="O7" s="32" t="s">
        <v>40</v>
      </c>
      <c r="P7" s="22">
        <v>11210</v>
      </c>
      <c r="Q7" s="22">
        <v>0</v>
      </c>
      <c r="R7" s="23">
        <v>0</v>
      </c>
      <c r="S7" s="23">
        <v>0</v>
      </c>
      <c r="T7" s="29">
        <f t="shared" ref="T7" si="1">P7-Q7</f>
        <v>11210</v>
      </c>
      <c r="U7" s="79" t="s">
        <v>63</v>
      </c>
    </row>
    <row r="8" spans="1:21" ht="30" customHeight="1" x14ac:dyDescent="0.3">
      <c r="B8" s="5"/>
      <c r="C8" s="6"/>
      <c r="D8" s="8"/>
      <c r="E8" s="30"/>
      <c r="F8" s="51">
        <v>0</v>
      </c>
      <c r="G8" s="51">
        <f>E8-F8</f>
        <v>0</v>
      </c>
      <c r="H8" s="23">
        <f t="shared" si="0"/>
        <v>0</v>
      </c>
      <c r="I8" s="31">
        <f>G8+H8</f>
        <v>0</v>
      </c>
      <c r="J8" s="31">
        <v>0</v>
      </c>
      <c r="K8" s="25">
        <v>0</v>
      </c>
      <c r="L8" s="25">
        <v>0</v>
      </c>
      <c r="M8" s="25">
        <f>I8-SUM(J8:L8)</f>
        <v>0</v>
      </c>
      <c r="N8" s="3">
        <v>1027</v>
      </c>
      <c r="O8" s="32"/>
      <c r="P8" s="22"/>
      <c r="Q8" s="22">
        <v>0</v>
      </c>
      <c r="R8" s="23">
        <v>0</v>
      </c>
      <c r="S8" s="23">
        <v>0</v>
      </c>
      <c r="T8" s="29">
        <f>P8-Q8-R8-S8</f>
        <v>0</v>
      </c>
      <c r="U8" s="33"/>
    </row>
    <row r="9" spans="1:21" ht="30" customHeight="1" x14ac:dyDescent="0.3">
      <c r="B9" s="5"/>
      <c r="C9" s="6"/>
      <c r="D9" s="8"/>
      <c r="E9" s="30"/>
      <c r="F9" s="51">
        <v>0</v>
      </c>
      <c r="G9" s="51">
        <f>E9-F9</f>
        <v>0</v>
      </c>
      <c r="H9" s="23">
        <f t="shared" ref="H9:H16" si="2">ROUND(G9*$H$6,)</f>
        <v>0</v>
      </c>
      <c r="I9" s="31">
        <f>G9+H9</f>
        <v>0</v>
      </c>
      <c r="J9" s="31">
        <f>ROUND(G9*$J$6,)</f>
        <v>0</v>
      </c>
      <c r="K9" s="25">
        <v>0</v>
      </c>
      <c r="L9" s="25">
        <v>0</v>
      </c>
      <c r="M9" s="25">
        <f>I9-SUM(J9:L9)</f>
        <v>0</v>
      </c>
      <c r="N9" s="3">
        <v>1045</v>
      </c>
      <c r="O9" s="32"/>
      <c r="P9" s="22"/>
      <c r="Q9" s="22">
        <v>0</v>
      </c>
      <c r="R9" s="23">
        <v>0</v>
      </c>
      <c r="S9" s="23">
        <v>0</v>
      </c>
      <c r="T9" s="29">
        <f>P9-Q9-R9-S9</f>
        <v>0</v>
      </c>
      <c r="U9" s="33"/>
    </row>
    <row r="10" spans="1:21" ht="30" customHeight="1" x14ac:dyDescent="0.3">
      <c r="B10" s="5"/>
      <c r="C10" s="6"/>
      <c r="D10" s="8"/>
      <c r="E10" s="30"/>
      <c r="F10" s="51">
        <v>0</v>
      </c>
      <c r="G10" s="51">
        <f>E10-F10</f>
        <v>0</v>
      </c>
      <c r="H10" s="23">
        <f t="shared" si="2"/>
        <v>0</v>
      </c>
      <c r="I10" s="31">
        <f>G10+H10</f>
        <v>0</v>
      </c>
      <c r="J10" s="31">
        <f>ROUND(G10*$J$6,)</f>
        <v>0</v>
      </c>
      <c r="K10" s="25">
        <v>0</v>
      </c>
      <c r="L10" s="25">
        <v>0</v>
      </c>
      <c r="M10" s="25">
        <f>I10-SUM(J10:L10)</f>
        <v>0</v>
      </c>
      <c r="N10" s="3">
        <v>1048</v>
      </c>
      <c r="O10" s="32"/>
      <c r="P10" s="22"/>
      <c r="Q10" s="22"/>
      <c r="R10" s="23">
        <v>0</v>
      </c>
      <c r="S10" s="23">
        <v>0</v>
      </c>
      <c r="T10" s="29">
        <f>P10-Q10-R10-S10</f>
        <v>0</v>
      </c>
      <c r="U10" s="33"/>
    </row>
    <row r="11" spans="1:21" ht="30" customHeight="1" x14ac:dyDescent="0.3">
      <c r="B11" s="5"/>
      <c r="C11" s="6"/>
      <c r="D11" s="8"/>
      <c r="E11" s="30"/>
      <c r="F11" s="51">
        <v>0</v>
      </c>
      <c r="G11" s="51">
        <f t="shared" ref="G11:G15" si="3">E11-F11</f>
        <v>0</v>
      </c>
      <c r="H11" s="23">
        <f t="shared" si="2"/>
        <v>0</v>
      </c>
      <c r="I11" s="31">
        <f t="shared" ref="I11:I15" si="4">G11+H11</f>
        <v>0</v>
      </c>
      <c r="J11" s="31">
        <f>ROUND(G11*$J$6,)</f>
        <v>0</v>
      </c>
      <c r="K11" s="25">
        <v>0</v>
      </c>
      <c r="L11" s="25">
        <v>0</v>
      </c>
      <c r="M11" s="25">
        <f t="shared" ref="M11:M16" si="5">I11-SUM(J11:L11)</f>
        <v>0</v>
      </c>
      <c r="N11" s="3"/>
      <c r="O11" s="32"/>
      <c r="P11" s="22"/>
      <c r="Q11" s="22">
        <v>0</v>
      </c>
      <c r="R11" s="23">
        <v>0</v>
      </c>
      <c r="S11" s="23">
        <v>0</v>
      </c>
      <c r="T11" s="29">
        <f>P11-Q11-R11-S11</f>
        <v>0</v>
      </c>
      <c r="U11" s="33"/>
    </row>
    <row r="12" spans="1:21" ht="30" customHeight="1" x14ac:dyDescent="0.3">
      <c r="B12" s="5"/>
      <c r="C12" s="6"/>
      <c r="D12" s="8"/>
      <c r="E12" s="30"/>
      <c r="F12" s="51">
        <v>0</v>
      </c>
      <c r="G12" s="51">
        <f t="shared" si="3"/>
        <v>0</v>
      </c>
      <c r="H12" s="23">
        <f t="shared" si="2"/>
        <v>0</v>
      </c>
      <c r="I12" s="31">
        <f t="shared" si="4"/>
        <v>0</v>
      </c>
      <c r="J12" s="31">
        <f t="shared" ref="J12:J15" si="6">ROUND(G12*$J$6,)</f>
        <v>0</v>
      </c>
      <c r="K12" s="25">
        <v>0</v>
      </c>
      <c r="L12" s="25">
        <v>0</v>
      </c>
      <c r="M12" s="25">
        <f t="shared" ref="M12:M15" si="7">I12-SUM(J12:L12)</f>
        <v>0</v>
      </c>
      <c r="N12" s="3"/>
      <c r="O12" s="32"/>
      <c r="P12" s="22"/>
      <c r="Q12" s="22">
        <v>0</v>
      </c>
      <c r="R12" s="23">
        <v>0</v>
      </c>
      <c r="S12" s="23">
        <v>0</v>
      </c>
      <c r="T12" s="29">
        <f t="shared" ref="T12:T16" si="8">P12-Q12-R12-S12</f>
        <v>0</v>
      </c>
      <c r="U12" s="33"/>
    </row>
    <row r="13" spans="1:21" ht="30" customHeight="1" x14ac:dyDescent="0.3">
      <c r="B13" s="5"/>
      <c r="C13" s="6"/>
      <c r="D13" s="8"/>
      <c r="E13" s="30"/>
      <c r="F13" s="51">
        <v>0</v>
      </c>
      <c r="G13" s="51">
        <f t="shared" ref="G13:G14" si="9">E13-F13</f>
        <v>0</v>
      </c>
      <c r="H13" s="23">
        <f t="shared" si="2"/>
        <v>0</v>
      </c>
      <c r="I13" s="31">
        <f>G13+H13</f>
        <v>0</v>
      </c>
      <c r="J13" s="31">
        <f t="shared" si="6"/>
        <v>0</v>
      </c>
      <c r="K13" s="25">
        <v>0</v>
      </c>
      <c r="L13" s="25">
        <v>0</v>
      </c>
      <c r="M13" s="25">
        <f t="shared" si="7"/>
        <v>0</v>
      </c>
      <c r="N13" s="3"/>
      <c r="O13" s="32"/>
      <c r="P13" s="22"/>
      <c r="Q13" s="22"/>
      <c r="R13" s="23"/>
      <c r="S13" s="23"/>
      <c r="T13" s="29"/>
      <c r="U13" s="33"/>
    </row>
    <row r="14" spans="1:21" ht="30" customHeight="1" x14ac:dyDescent="0.3">
      <c r="B14" s="5"/>
      <c r="C14" s="6"/>
      <c r="D14" s="8"/>
      <c r="E14" s="30"/>
      <c r="F14" s="51">
        <v>0</v>
      </c>
      <c r="G14" s="51">
        <f t="shared" si="9"/>
        <v>0</v>
      </c>
      <c r="H14" s="23">
        <f t="shared" si="2"/>
        <v>0</v>
      </c>
      <c r="I14" s="31">
        <f t="shared" ref="I14" si="10">G14+H14</f>
        <v>0</v>
      </c>
      <c r="J14" s="31">
        <f t="shared" si="6"/>
        <v>0</v>
      </c>
      <c r="K14" s="25">
        <v>0</v>
      </c>
      <c r="L14" s="25">
        <v>0</v>
      </c>
      <c r="M14" s="25">
        <f t="shared" si="7"/>
        <v>0</v>
      </c>
      <c r="N14" s="3"/>
      <c r="O14" s="32"/>
      <c r="P14" s="22"/>
      <c r="Q14" s="22"/>
      <c r="R14" s="23"/>
      <c r="S14" s="23"/>
      <c r="T14" s="29">
        <f t="shared" si="8"/>
        <v>0</v>
      </c>
      <c r="U14" s="33"/>
    </row>
    <row r="15" spans="1:21" ht="30" customHeight="1" x14ac:dyDescent="0.3">
      <c r="B15" s="5"/>
      <c r="C15" s="6"/>
      <c r="D15" s="8"/>
      <c r="E15" s="30"/>
      <c r="F15" s="51">
        <v>0</v>
      </c>
      <c r="G15" s="51">
        <f t="shared" si="3"/>
        <v>0</v>
      </c>
      <c r="H15" s="23">
        <f t="shared" si="2"/>
        <v>0</v>
      </c>
      <c r="I15" s="31">
        <f t="shared" si="4"/>
        <v>0</v>
      </c>
      <c r="J15" s="31">
        <f t="shared" si="6"/>
        <v>0</v>
      </c>
      <c r="K15" s="25">
        <v>0</v>
      </c>
      <c r="L15" s="25">
        <v>0</v>
      </c>
      <c r="M15" s="25">
        <f t="shared" si="7"/>
        <v>0</v>
      </c>
      <c r="N15" s="3"/>
      <c r="O15" s="32"/>
      <c r="P15" s="22"/>
      <c r="Q15" s="22">
        <v>0</v>
      </c>
      <c r="R15" s="23"/>
      <c r="S15" s="23"/>
      <c r="T15" s="29">
        <f t="shared" si="8"/>
        <v>0</v>
      </c>
      <c r="U15" s="33"/>
    </row>
    <row r="16" spans="1:21" ht="30" customHeight="1" x14ac:dyDescent="0.3">
      <c r="B16" s="5"/>
      <c r="C16" s="6"/>
      <c r="D16" s="8"/>
      <c r="E16" s="21"/>
      <c r="F16" s="37">
        <v>0</v>
      </c>
      <c r="G16" s="37">
        <f>E16-F16</f>
        <v>0</v>
      </c>
      <c r="H16" s="23">
        <f t="shared" si="2"/>
        <v>0</v>
      </c>
      <c r="I16" s="31">
        <f>G16+H16</f>
        <v>0</v>
      </c>
      <c r="J16" s="31">
        <f>J$6*I16</f>
        <v>0</v>
      </c>
      <c r="K16" s="25">
        <v>0</v>
      </c>
      <c r="L16" s="25">
        <v>0</v>
      </c>
      <c r="M16" s="25">
        <f t="shared" si="5"/>
        <v>0</v>
      </c>
      <c r="N16" s="9"/>
      <c r="O16" s="32"/>
      <c r="P16" s="22"/>
      <c r="Q16" s="22">
        <v>0</v>
      </c>
      <c r="R16" s="23"/>
      <c r="S16" s="23">
        <v>0</v>
      </c>
      <c r="T16" s="29">
        <f t="shared" si="8"/>
        <v>0</v>
      </c>
      <c r="U16" s="33"/>
    </row>
    <row r="17" spans="2:21" ht="30" customHeight="1" x14ac:dyDescent="0.3">
      <c r="B17" s="34"/>
      <c r="C17" s="35"/>
      <c r="D17" s="35"/>
      <c r="E17" s="36"/>
      <c r="F17" s="37"/>
      <c r="G17" s="36"/>
      <c r="H17" s="38"/>
      <c r="I17" s="20"/>
      <c r="J17" s="20"/>
      <c r="K17" s="39"/>
      <c r="L17" s="39"/>
      <c r="M17" s="39"/>
      <c r="N17" s="9"/>
      <c r="O17" s="32"/>
      <c r="P17" s="37"/>
      <c r="Q17" s="37"/>
      <c r="R17" s="37"/>
      <c r="S17" s="37"/>
      <c r="T17" s="40"/>
      <c r="U17" s="41"/>
    </row>
    <row r="18" spans="2:21" ht="15" thickBot="1" x14ac:dyDescent="0.35">
      <c r="B18" s="4"/>
      <c r="C18" s="7"/>
      <c r="D18" s="7"/>
      <c r="E18" s="42"/>
      <c r="F18" s="42"/>
      <c r="G18" s="42"/>
      <c r="H18" s="44"/>
      <c r="I18" s="45"/>
      <c r="J18" s="45"/>
      <c r="K18" s="46"/>
      <c r="L18" s="46"/>
      <c r="M18" s="46"/>
      <c r="N18" s="9"/>
      <c r="O18" s="47"/>
      <c r="P18" s="43"/>
      <c r="Q18" s="43"/>
      <c r="R18" s="43"/>
      <c r="S18" s="43"/>
      <c r="T18" s="48"/>
      <c r="U18" s="46"/>
    </row>
    <row r="19" spans="2:21" x14ac:dyDescent="0.3">
      <c r="H19" s="10"/>
      <c r="I19" s="10"/>
    </row>
    <row r="20" spans="2:21" x14ac:dyDescent="0.3">
      <c r="H20" s="10"/>
      <c r="I20" s="10"/>
    </row>
    <row r="21" spans="2:21" x14ac:dyDescent="0.3">
      <c r="H21" s="10"/>
      <c r="I21" s="10"/>
    </row>
    <row r="22" spans="2:21" x14ac:dyDescent="0.3">
      <c r="H22" s="10"/>
      <c r="I22" s="10"/>
    </row>
    <row r="23" spans="2:21" x14ac:dyDescent="0.3">
      <c r="H23" s="10"/>
      <c r="I23" s="10"/>
    </row>
    <row r="24" spans="2:21" x14ac:dyDescent="0.3">
      <c r="H24" s="10"/>
      <c r="I24" s="10"/>
    </row>
    <row r="27" spans="2:21" x14ac:dyDescent="0.3">
      <c r="G27" s="55"/>
    </row>
    <row r="29" spans="2:21" x14ac:dyDescent="0.3">
      <c r="E29" s="54"/>
      <c r="G29" s="55"/>
    </row>
  </sheetData>
  <phoneticPr fontId="7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L25"/>
  <sheetViews>
    <sheetView topLeftCell="A13" workbookViewId="0">
      <selection activeCell="H28" sqref="H28"/>
    </sheetView>
  </sheetViews>
  <sheetFormatPr defaultColWidth="8.6640625" defaultRowHeight="14.4" x14ac:dyDescent="0.3"/>
  <cols>
    <col min="1" max="1" width="8.6640625" style="11"/>
    <col min="2" max="2" width="29.6640625" style="11" customWidth="1"/>
    <col min="3" max="4" width="8.6640625" style="56"/>
    <col min="5" max="6" width="8.6640625" style="11"/>
    <col min="7" max="7" width="11.5546875" style="57" bestFit="1" customWidth="1"/>
    <col min="8" max="8" width="11.33203125" style="11" customWidth="1"/>
    <col min="9" max="9" width="15.6640625" style="56" customWidth="1"/>
    <col min="10" max="10" width="8.5546875" style="11" bestFit="1" customWidth="1"/>
    <col min="11" max="11" width="14.33203125" style="11" bestFit="1" customWidth="1"/>
    <col min="12" max="12" width="10.33203125" style="11" bestFit="1" customWidth="1"/>
    <col min="13" max="16384" width="8.6640625" style="11"/>
  </cols>
  <sheetData>
    <row r="3" spans="1:12" s="58" customFormat="1" ht="28.8" x14ac:dyDescent="0.3">
      <c r="A3" s="59" t="s">
        <v>11</v>
      </c>
      <c r="B3" s="59" t="s">
        <v>12</v>
      </c>
      <c r="C3" s="59" t="s">
        <v>14</v>
      </c>
      <c r="D3" s="59" t="s">
        <v>23</v>
      </c>
      <c r="E3" s="59" t="s">
        <v>24</v>
      </c>
      <c r="F3" s="59" t="s">
        <v>25</v>
      </c>
      <c r="G3" s="60" t="s">
        <v>0</v>
      </c>
      <c r="H3" s="61" t="s">
        <v>32</v>
      </c>
      <c r="I3" s="59" t="s">
        <v>30</v>
      </c>
      <c r="J3" s="59" t="s">
        <v>31</v>
      </c>
      <c r="K3" s="59" t="s">
        <v>30</v>
      </c>
      <c r="L3" s="59" t="s">
        <v>31</v>
      </c>
    </row>
    <row r="4" spans="1:12" x14ac:dyDescent="0.3">
      <c r="A4" s="62"/>
      <c r="B4" s="63" t="s">
        <v>10</v>
      </c>
      <c r="C4" s="64"/>
      <c r="D4" s="65"/>
      <c r="E4" s="62"/>
      <c r="F4" s="62"/>
      <c r="G4" s="66"/>
      <c r="H4" s="67"/>
      <c r="I4" s="65"/>
      <c r="J4" s="62"/>
      <c r="K4" s="65"/>
      <c r="L4" s="62"/>
    </row>
    <row r="5" spans="1:12" ht="43.2" x14ac:dyDescent="0.3">
      <c r="A5" s="62"/>
      <c r="B5" s="68" t="s">
        <v>13</v>
      </c>
      <c r="C5" s="64" t="s">
        <v>15</v>
      </c>
      <c r="D5" s="65" t="s">
        <v>22</v>
      </c>
      <c r="E5" s="62">
        <v>5000</v>
      </c>
      <c r="F5" s="62">
        <v>185.21</v>
      </c>
      <c r="G5" s="69">
        <f t="shared" ref="G5:G10" si="0">F5*E5</f>
        <v>926050</v>
      </c>
      <c r="H5" s="67">
        <f>E5-J5-L5</f>
        <v>0</v>
      </c>
      <c r="I5" s="65" t="s">
        <v>6</v>
      </c>
      <c r="J5" s="69">
        <v>5000</v>
      </c>
      <c r="K5" s="70" t="s">
        <v>7</v>
      </c>
      <c r="L5" s="69">
        <v>0</v>
      </c>
    </row>
    <row r="6" spans="1:12" ht="43.2" x14ac:dyDescent="0.3">
      <c r="A6" s="62"/>
      <c r="B6" s="68" t="s">
        <v>13</v>
      </c>
      <c r="C6" s="64" t="s">
        <v>16</v>
      </c>
      <c r="D6" s="65" t="s">
        <v>22</v>
      </c>
      <c r="E6" s="62">
        <v>5000</v>
      </c>
      <c r="F6" s="62">
        <v>148.11000000000001</v>
      </c>
      <c r="G6" s="69">
        <f t="shared" si="0"/>
        <v>740550.00000000012</v>
      </c>
      <c r="H6" s="67">
        <f t="shared" ref="H6:H10" si="1">E6-J6-L6</f>
        <v>0</v>
      </c>
      <c r="I6" s="65" t="s">
        <v>6</v>
      </c>
      <c r="J6" s="69">
        <v>0</v>
      </c>
      <c r="K6" s="70" t="s">
        <v>7</v>
      </c>
      <c r="L6" s="69">
        <v>5000</v>
      </c>
    </row>
    <row r="7" spans="1:12" ht="43.2" x14ac:dyDescent="0.3">
      <c r="A7" s="62"/>
      <c r="B7" s="68" t="s">
        <v>13</v>
      </c>
      <c r="C7" s="64" t="s">
        <v>17</v>
      </c>
      <c r="D7" s="65" t="s">
        <v>22</v>
      </c>
      <c r="E7" s="62">
        <v>5000</v>
      </c>
      <c r="F7" s="62">
        <v>106.11</v>
      </c>
      <c r="G7" s="69">
        <f t="shared" si="0"/>
        <v>530550</v>
      </c>
      <c r="H7" s="67">
        <f t="shared" si="1"/>
        <v>0</v>
      </c>
      <c r="I7" s="65" t="s">
        <v>6</v>
      </c>
      <c r="J7" s="69">
        <v>5000</v>
      </c>
      <c r="K7" s="70" t="s">
        <v>7</v>
      </c>
      <c r="L7" s="69">
        <v>0</v>
      </c>
    </row>
    <row r="8" spans="1:12" x14ac:dyDescent="0.3">
      <c r="A8" s="62"/>
      <c r="B8" s="68" t="s">
        <v>18</v>
      </c>
      <c r="C8" s="64" t="s">
        <v>19</v>
      </c>
      <c r="D8" s="65" t="s">
        <v>22</v>
      </c>
      <c r="E8" s="62">
        <v>15000</v>
      </c>
      <c r="F8" s="62">
        <v>125.11</v>
      </c>
      <c r="G8" s="69">
        <f t="shared" si="0"/>
        <v>1876650</v>
      </c>
      <c r="H8" s="67">
        <f t="shared" si="1"/>
        <v>0</v>
      </c>
      <c r="I8" s="65" t="s">
        <v>6</v>
      </c>
      <c r="J8" s="69">
        <v>0</v>
      </c>
      <c r="K8" s="70" t="s">
        <v>7</v>
      </c>
      <c r="L8" s="69">
        <v>15000</v>
      </c>
    </row>
    <row r="9" spans="1:12" ht="43.2" x14ac:dyDescent="0.3">
      <c r="A9" s="62"/>
      <c r="B9" s="68" t="s">
        <v>20</v>
      </c>
      <c r="C9" s="64"/>
      <c r="D9" s="65" t="s">
        <v>22</v>
      </c>
      <c r="E9" s="62">
        <v>15000</v>
      </c>
      <c r="F9" s="62">
        <v>37.71</v>
      </c>
      <c r="G9" s="69">
        <f t="shared" si="0"/>
        <v>565650</v>
      </c>
      <c r="H9" s="67">
        <f t="shared" si="1"/>
        <v>0</v>
      </c>
      <c r="I9" s="65" t="s">
        <v>6</v>
      </c>
      <c r="J9" s="69">
        <v>0</v>
      </c>
      <c r="K9" s="70" t="s">
        <v>7</v>
      </c>
      <c r="L9" s="69">
        <v>15000</v>
      </c>
    </row>
    <row r="10" spans="1:12" ht="43.2" x14ac:dyDescent="0.3">
      <c r="A10" s="62"/>
      <c r="B10" s="68" t="s">
        <v>21</v>
      </c>
      <c r="C10" s="64"/>
      <c r="D10" s="65" t="s">
        <v>22</v>
      </c>
      <c r="E10" s="62">
        <v>15000</v>
      </c>
      <c r="F10" s="62">
        <v>37.71</v>
      </c>
      <c r="G10" s="69">
        <f t="shared" si="0"/>
        <v>565650</v>
      </c>
      <c r="H10" s="67">
        <f t="shared" si="1"/>
        <v>0</v>
      </c>
      <c r="I10" s="65" t="s">
        <v>6</v>
      </c>
      <c r="J10" s="69">
        <v>0</v>
      </c>
      <c r="K10" s="70" t="s">
        <v>7</v>
      </c>
      <c r="L10" s="69">
        <v>15000</v>
      </c>
    </row>
    <row r="11" spans="1:12" x14ac:dyDescent="0.3">
      <c r="A11" s="62"/>
      <c r="B11" s="62"/>
      <c r="C11" s="65"/>
      <c r="D11" s="65"/>
      <c r="E11" s="71" t="s">
        <v>26</v>
      </c>
      <c r="F11" s="72" t="s">
        <v>27</v>
      </c>
      <c r="G11" s="73">
        <f>SUM(G5:G10)</f>
        <v>5205100</v>
      </c>
      <c r="H11" s="62"/>
      <c r="I11" s="65"/>
      <c r="J11" s="62"/>
      <c r="K11" s="62"/>
      <c r="L11" s="62"/>
    </row>
    <row r="12" spans="1:12" x14ac:dyDescent="0.3">
      <c r="A12" s="62"/>
      <c r="B12" s="62"/>
      <c r="C12" s="65"/>
      <c r="D12" s="65"/>
      <c r="E12" s="62" t="s">
        <v>28</v>
      </c>
      <c r="F12" s="72" t="s">
        <v>27</v>
      </c>
      <c r="G12" s="69">
        <f>G11*18%</f>
        <v>936918</v>
      </c>
      <c r="H12" s="62"/>
      <c r="I12" s="65"/>
      <c r="J12" s="62"/>
      <c r="K12" s="62"/>
      <c r="L12" s="62"/>
    </row>
    <row r="13" spans="1:12" x14ac:dyDescent="0.3">
      <c r="A13" s="62"/>
      <c r="B13" s="62"/>
      <c r="C13" s="65"/>
      <c r="D13" s="65"/>
      <c r="E13" s="71" t="s">
        <v>29</v>
      </c>
      <c r="F13" s="72" t="s">
        <v>27</v>
      </c>
      <c r="G13" s="73">
        <f>SUM(G11:G12)</f>
        <v>6142018</v>
      </c>
      <c r="H13" s="62"/>
      <c r="I13" s="65"/>
      <c r="J13" s="62"/>
      <c r="K13" s="62"/>
      <c r="L13" s="62"/>
    </row>
    <row r="16" spans="1:12" x14ac:dyDescent="0.3">
      <c r="A16" s="62"/>
      <c r="B16" s="74" t="s">
        <v>35</v>
      </c>
      <c r="C16" s="65"/>
      <c r="D16" s="65"/>
      <c r="E16" s="62"/>
      <c r="F16" s="62"/>
      <c r="G16" s="66"/>
      <c r="H16" s="76" t="str">
        <f>H3</f>
        <v>Balance Qty.</v>
      </c>
      <c r="I16" s="65"/>
      <c r="J16" s="62"/>
      <c r="K16" s="62"/>
      <c r="L16" s="62"/>
    </row>
    <row r="17" spans="1:12" ht="43.2" x14ac:dyDescent="0.3">
      <c r="A17" s="62"/>
      <c r="B17" s="68" t="s">
        <v>33</v>
      </c>
      <c r="C17" s="64" t="s">
        <v>34</v>
      </c>
      <c r="D17" s="65" t="s">
        <v>22</v>
      </c>
      <c r="E17" s="62">
        <v>5000</v>
      </c>
      <c r="F17" s="75">
        <v>96.4</v>
      </c>
      <c r="G17" s="69">
        <f>F17*E17</f>
        <v>482000</v>
      </c>
      <c r="H17" s="69">
        <f>E17-J17-L17-N17</f>
        <v>1000</v>
      </c>
      <c r="I17" s="65" t="s">
        <v>8</v>
      </c>
      <c r="J17" s="69">
        <v>500</v>
      </c>
      <c r="K17" s="70" t="s">
        <v>9</v>
      </c>
      <c r="L17" s="69">
        <v>3500</v>
      </c>
    </row>
    <row r="18" spans="1:12" ht="43.2" x14ac:dyDescent="0.3">
      <c r="A18" s="62"/>
      <c r="B18" s="68" t="s">
        <v>33</v>
      </c>
      <c r="C18" s="64" t="s">
        <v>36</v>
      </c>
      <c r="D18" s="65" t="s">
        <v>22</v>
      </c>
      <c r="E18" s="62">
        <v>6737</v>
      </c>
      <c r="F18" s="62">
        <v>70.69</v>
      </c>
      <c r="G18" s="69">
        <f>F18*E18</f>
        <v>476238.52999999997</v>
      </c>
      <c r="H18" s="69">
        <f>E18-J18-L18-N18</f>
        <v>5737</v>
      </c>
      <c r="I18" s="65" t="s">
        <v>8</v>
      </c>
      <c r="J18" s="69">
        <v>300</v>
      </c>
      <c r="K18" s="70" t="s">
        <v>9</v>
      </c>
      <c r="L18" s="69">
        <v>700</v>
      </c>
    </row>
    <row r="19" spans="1:12" ht="43.2" x14ac:dyDescent="0.3">
      <c r="A19" s="62"/>
      <c r="B19" s="68" t="s">
        <v>33</v>
      </c>
      <c r="C19" s="64" t="s">
        <v>37</v>
      </c>
      <c r="D19" s="65" t="s">
        <v>22</v>
      </c>
      <c r="E19" s="62">
        <v>13475</v>
      </c>
      <c r="F19" s="62">
        <v>66.989999999999995</v>
      </c>
      <c r="G19" s="69">
        <f>F19*E19</f>
        <v>902690.24999999988</v>
      </c>
      <c r="H19" s="69">
        <f>E19-J19-L19-N19</f>
        <v>12475</v>
      </c>
      <c r="I19" s="65" t="s">
        <v>8</v>
      </c>
      <c r="J19" s="69">
        <v>200</v>
      </c>
      <c r="K19" s="70" t="s">
        <v>9</v>
      </c>
      <c r="L19" s="69">
        <v>800</v>
      </c>
    </row>
    <row r="20" spans="1:12" x14ac:dyDescent="0.3">
      <c r="A20" s="62"/>
      <c r="B20" s="68" t="s">
        <v>18</v>
      </c>
      <c r="C20" s="64" t="s">
        <v>19</v>
      </c>
      <c r="D20" s="65" t="s">
        <v>22</v>
      </c>
      <c r="E20" s="62">
        <v>25212</v>
      </c>
      <c r="F20" s="62">
        <v>125.11</v>
      </c>
      <c r="G20" s="69">
        <f>F20*E20</f>
        <v>3154273.32</v>
      </c>
      <c r="H20" s="69">
        <f>E20-J20-L20-N20</f>
        <v>21212</v>
      </c>
      <c r="I20" s="65" t="s">
        <v>8</v>
      </c>
      <c r="J20" s="69">
        <v>500</v>
      </c>
      <c r="K20" s="70" t="s">
        <v>9</v>
      </c>
      <c r="L20" s="69">
        <v>3500</v>
      </c>
    </row>
    <row r="21" spans="1:12" ht="43.2" x14ac:dyDescent="0.3">
      <c r="A21" s="62"/>
      <c r="B21" s="68" t="s">
        <v>20</v>
      </c>
      <c r="C21" s="64"/>
      <c r="D21" s="65" t="s">
        <v>22</v>
      </c>
      <c r="E21" s="62">
        <v>25212</v>
      </c>
      <c r="F21" s="62">
        <v>36.409999999999997</v>
      </c>
      <c r="G21" s="69">
        <f t="shared" ref="G21:G22" si="2">F21*E21</f>
        <v>917968.91999999993</v>
      </c>
      <c r="H21" s="69">
        <f t="shared" ref="H21:H22" si="3">E21-J21-L21-N21</f>
        <v>25212</v>
      </c>
      <c r="I21" s="65" t="s">
        <v>8</v>
      </c>
      <c r="J21" s="69">
        <v>0</v>
      </c>
      <c r="K21" s="70" t="s">
        <v>9</v>
      </c>
      <c r="L21" s="69">
        <v>0</v>
      </c>
    </row>
    <row r="22" spans="1:12" ht="43.2" x14ac:dyDescent="0.3">
      <c r="A22" s="62"/>
      <c r="B22" s="68" t="s">
        <v>21</v>
      </c>
      <c r="C22" s="64"/>
      <c r="D22" s="65" t="s">
        <v>22</v>
      </c>
      <c r="E22" s="62">
        <v>25212</v>
      </c>
      <c r="F22" s="62">
        <v>36.409999999999997</v>
      </c>
      <c r="G22" s="69">
        <f t="shared" si="2"/>
        <v>917968.91999999993</v>
      </c>
      <c r="H22" s="69">
        <f t="shared" si="3"/>
        <v>14212</v>
      </c>
      <c r="I22" s="65" t="s">
        <v>8</v>
      </c>
      <c r="J22" s="69">
        <v>1000</v>
      </c>
      <c r="K22" s="70" t="s">
        <v>9</v>
      </c>
      <c r="L22" s="69">
        <v>10000</v>
      </c>
    </row>
    <row r="23" spans="1:12" x14ac:dyDescent="0.3">
      <c r="A23" s="62"/>
      <c r="B23" s="62"/>
      <c r="C23" s="65"/>
      <c r="D23" s="65"/>
      <c r="E23" s="71" t="s">
        <v>26</v>
      </c>
      <c r="F23" s="72" t="s">
        <v>27</v>
      </c>
      <c r="G23" s="73">
        <f>SUM(G17:G22)</f>
        <v>6851139.9399999995</v>
      </c>
      <c r="H23" s="62"/>
      <c r="I23" s="65"/>
      <c r="J23" s="62"/>
      <c r="K23" s="62"/>
      <c r="L23" s="62"/>
    </row>
    <row r="24" spans="1:12" x14ac:dyDescent="0.3">
      <c r="A24" s="62"/>
      <c r="B24" s="62"/>
      <c r="C24" s="65"/>
      <c r="D24" s="65"/>
      <c r="E24" s="62" t="s">
        <v>28</v>
      </c>
      <c r="F24" s="72" t="s">
        <v>27</v>
      </c>
      <c r="G24" s="69">
        <f>G23*18%</f>
        <v>1233205.1891999999</v>
      </c>
      <c r="H24" s="62"/>
      <c r="I24" s="65"/>
      <c r="J24" s="62"/>
      <c r="K24" s="62"/>
      <c r="L24" s="62"/>
    </row>
    <row r="25" spans="1:12" x14ac:dyDescent="0.3">
      <c r="A25" s="62"/>
      <c r="B25" s="62"/>
      <c r="C25" s="65"/>
      <c r="D25" s="65"/>
      <c r="E25" s="71" t="s">
        <v>29</v>
      </c>
      <c r="F25" s="72" t="s">
        <v>27</v>
      </c>
      <c r="G25" s="73">
        <f>SUM(G23:G24)</f>
        <v>8084345.1291999994</v>
      </c>
      <c r="H25" s="62"/>
      <c r="I25" s="65"/>
      <c r="J25" s="62"/>
      <c r="K25" s="62"/>
      <c r="L25" s="6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Payment Reconciliation</vt:lpstr>
      <vt:lpstr>Balance sheet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2025-06-03T10:18:44Z</dcterms:modified>
</cp:coreProperties>
</file>