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ish\ContractorSolved\"/>
    </mc:Choice>
  </mc:AlternateContent>
  <xr:revisionPtr revIDLastSave="0" documentId="13_ncr:1_{C8F022CD-1F6D-4F40-8946-3BA2390D59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1" l="1"/>
  <c r="H30" i="1"/>
  <c r="I30" i="1" s="1"/>
  <c r="N30" i="1" s="1"/>
  <c r="G30" i="1"/>
  <c r="G29" i="1"/>
  <c r="G28" i="1"/>
  <c r="H28" i="1" s="1"/>
  <c r="H27" i="1"/>
  <c r="L27" i="1" s="1"/>
  <c r="G27" i="1"/>
  <c r="G26" i="1"/>
  <c r="G25" i="1"/>
  <c r="G24" i="1"/>
  <c r="H24" i="1" s="1"/>
  <c r="L24" i="1" s="1"/>
  <c r="G23" i="1"/>
  <c r="G22" i="1"/>
  <c r="G21" i="1"/>
  <c r="G20" i="1"/>
  <c r="H20" i="1" s="1"/>
  <c r="E19" i="1"/>
  <c r="G19" i="1" s="1"/>
  <c r="E18" i="1"/>
  <c r="G18" i="1" s="1"/>
  <c r="E17" i="1"/>
  <c r="G17" i="1" s="1"/>
  <c r="G16" i="1"/>
  <c r="H16" i="1" s="1"/>
  <c r="G15" i="1"/>
  <c r="E14" i="1"/>
  <c r="G14" i="1" s="1"/>
  <c r="G13" i="1"/>
  <c r="H13" i="1" s="1"/>
  <c r="L13" i="1" s="1"/>
  <c r="G12" i="1"/>
  <c r="H12" i="1" s="1"/>
  <c r="S11" i="1"/>
  <c r="G11" i="1"/>
  <c r="H11" i="1" s="1"/>
  <c r="G10" i="1"/>
  <c r="G9" i="1"/>
  <c r="H9" i="1" s="1"/>
  <c r="L9" i="1" s="1"/>
  <c r="G8" i="1"/>
  <c r="H8" i="1" s="1"/>
  <c r="O7" i="1"/>
  <c r="L20" i="1" l="1"/>
  <c r="I20" i="1"/>
  <c r="N20" i="1" s="1"/>
  <c r="L8" i="1"/>
  <c r="I8" i="1"/>
  <c r="N8" i="1" s="1"/>
  <c r="H14" i="1"/>
  <c r="L14" i="1" s="1"/>
  <c r="L28" i="1"/>
  <c r="I28" i="1"/>
  <c r="N28" i="1" s="1"/>
  <c r="I15" i="1"/>
  <c r="N15" i="1" s="1"/>
  <c r="L12" i="1"/>
  <c r="I12" i="1"/>
  <c r="N12" i="1" s="1"/>
  <c r="L16" i="1"/>
  <c r="I16" i="1"/>
  <c r="N16" i="1" s="1"/>
  <c r="H19" i="1"/>
  <c r="L19" i="1" s="1"/>
  <c r="L11" i="1"/>
  <c r="I11" i="1"/>
  <c r="N11" i="1" s="1"/>
  <c r="H17" i="1"/>
  <c r="L17" i="1" s="1"/>
  <c r="H18" i="1"/>
  <c r="L18" i="1" s="1"/>
  <c r="I9" i="1"/>
  <c r="N9" i="1" s="1"/>
  <c r="H10" i="1"/>
  <c r="L10" i="1" s="1"/>
  <c r="H26" i="1"/>
  <c r="L26" i="1" s="1"/>
  <c r="I27" i="1"/>
  <c r="N27" i="1" s="1"/>
  <c r="L30" i="1"/>
  <c r="H25" i="1"/>
  <c r="I26" i="1"/>
  <c r="N26" i="1" s="1"/>
  <c r="H23" i="1"/>
  <c r="L23" i="1" s="1"/>
  <c r="I24" i="1"/>
  <c r="N24" i="1" s="1"/>
  <c r="H31" i="1"/>
  <c r="L31" i="1" s="1"/>
  <c r="H22" i="1"/>
  <c r="L22" i="1" s="1"/>
  <c r="H15" i="1"/>
  <c r="L15" i="1" s="1"/>
  <c r="H21" i="1"/>
  <c r="L21" i="1" s="1"/>
  <c r="H29" i="1"/>
  <c r="L29" i="1" s="1"/>
  <c r="I13" i="1"/>
  <c r="N13" i="1" s="1"/>
  <c r="I29" i="1" l="1"/>
  <c r="N29" i="1" s="1"/>
  <c r="I10" i="1"/>
  <c r="N10" i="1" s="1"/>
  <c r="I17" i="1"/>
  <c r="N17" i="1" s="1"/>
  <c r="I22" i="1"/>
  <c r="N22" i="1" s="1"/>
  <c r="I18" i="1"/>
  <c r="N18" i="1" s="1"/>
  <c r="I21" i="1"/>
  <c r="N21" i="1" s="1"/>
  <c r="I31" i="1"/>
  <c r="N31" i="1" s="1"/>
  <c r="L25" i="1"/>
  <c r="I25" i="1"/>
  <c r="N25" i="1" s="1"/>
  <c r="I23" i="1"/>
  <c r="N23" i="1" s="1"/>
  <c r="I19" i="1"/>
  <c r="N19" i="1" s="1"/>
  <c r="I14" i="1"/>
  <c r="N14" i="1" s="1"/>
  <c r="S10" i="1" l="1"/>
  <c r="R10" i="1"/>
  <c r="S12" i="1"/>
  <c r="R12" i="1"/>
  <c r="S14" i="1"/>
  <c r="R14" i="1"/>
  <c r="S8" i="1"/>
  <c r="R8" i="1"/>
  <c r="S15" i="1"/>
  <c r="R15" i="1"/>
  <c r="S13" i="1"/>
  <c r="R13" i="1"/>
  <c r="K24" i="1"/>
  <c r="K11" i="1"/>
  <c r="K17" i="1"/>
  <c r="K21" i="1"/>
  <c r="K27" i="1"/>
  <c r="K29" i="1"/>
  <c r="K13" i="1"/>
  <c r="K22" i="1"/>
  <c r="K12" i="1"/>
  <c r="K26" i="1"/>
  <c r="K8" i="1"/>
  <c r="K19" i="1"/>
  <c r="K23" i="1"/>
  <c r="K15" i="1"/>
  <c r="K28" i="1"/>
  <c r="K14" i="1"/>
  <c r="K20" i="1"/>
  <c r="K16" i="1"/>
  <c r="K18" i="1"/>
  <c r="K10" i="1"/>
  <c r="K30" i="1"/>
  <c r="K25" i="1"/>
  <c r="K9" i="1"/>
  <c r="K31" i="1"/>
  <c r="J27" i="1"/>
  <c r="J31" i="1"/>
  <c r="J16" i="1"/>
  <c r="J11" i="1"/>
  <c r="J14" i="1"/>
  <c r="J25" i="1"/>
  <c r="J17" i="1"/>
  <c r="J23" i="1"/>
  <c r="J18" i="1"/>
  <c r="J8" i="1"/>
  <c r="J12" i="1"/>
  <c r="J21" i="1"/>
  <c r="J19" i="1"/>
  <c r="J15" i="1"/>
  <c r="J28" i="1"/>
  <c r="J20" i="1"/>
  <c r="J30" i="1"/>
  <c r="J26" i="1"/>
  <c r="J13" i="1"/>
  <c r="J29" i="1"/>
  <c r="J24" i="1"/>
  <c r="J10" i="1"/>
  <c r="J9" i="1"/>
  <c r="J22" i="1"/>
  <c r="S9" i="1"/>
  <c r="R9" i="1"/>
  <c r="R16" i="1"/>
</calcChain>
</file>

<file path=xl/sharedStrings.xml><?xml version="1.0" encoding="utf-8"?>
<sst xmlns="http://schemas.openxmlformats.org/spreadsheetml/2006/main" count="69" uniqueCount="68">
  <si>
    <t>Amount</t>
  </si>
  <si>
    <t>Hold Amount 5% Against Painting &amp; finishing</t>
  </si>
  <si>
    <t>PAYMENT NOTE No.</t>
  </si>
  <si>
    <t>UTR</t>
  </si>
  <si>
    <t>SPUP23/0310</t>
  </si>
  <si>
    <t>27-04-2023 NEFT/AXISP00384765041/SPUP23/0310/PRADEEP KUMAR M 49500.00</t>
  </si>
  <si>
    <t>RIUP23/397</t>
  </si>
  <si>
    <t>25-05-2023 NEFT/AXISP00392601990/RIUP23/397/PRADEEP KUMAR MA 198000.00</t>
  </si>
  <si>
    <t>RIUP23/728</t>
  </si>
  <si>
    <t>19-06-2023 NEFT/AXISP00399550942/RIUP23/728/PRADEEP KUMAR MA 198000.00</t>
  </si>
  <si>
    <t>RIUP23/1742</t>
  </si>
  <si>
    <t>28-08-2023 NEFT/AXISP00418849248/RIUP23/1742/PRADEEP KUMAR MANG/PSIB0020932 53944.00</t>
  </si>
  <si>
    <t>RIUP23/2451</t>
  </si>
  <si>
    <t>03-10-2023 NEFT/AXISP00430209798/RIUP23/2451/PRADEEP KUMAR MANG/PSIB0020932 198000.00</t>
  </si>
  <si>
    <t>RIUP23/2995</t>
  </si>
  <si>
    <t>31-10-2023 NEFT/AXISP00438286111/RIUP23/2995/PRADEEP KUMAR MANG/PSIB0020932 198000.00</t>
  </si>
  <si>
    <t>RIUP23/3542</t>
  </si>
  <si>
    <t>30-11-2023 NEFT/AXISP00447912054/RIUP23/3542/PRADEEP KUMAR MANG/PSIB0020932 198000.00</t>
  </si>
  <si>
    <t>RIUP23/3994</t>
  </si>
  <si>
    <t>27-12-2023 NEFT/AXISP00455932926/RIUP23/3994/PRADEEP KUMAR MANG/PSIB0020932 99000.00</t>
  </si>
  <si>
    <t>RIUP23/4540</t>
  </si>
  <si>
    <t>01-02-2024 NEFT/AXISP00467277215/RIUP23/4540/PRADEEP KUMAR MANG/PSIB0020932 99000.00</t>
  </si>
  <si>
    <t>M/s Pradeep kumar Mangal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</si>
  <si>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</si>
  <si>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</si>
  <si>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</si>
  <si>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</si>
  <si>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</si>
  <si>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</si>
  <si>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</si>
  <si>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</si>
  <si>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</si>
  <si>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</si>
  <si>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</si>
  <si>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</si>
  <si>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</si>
  <si>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</si>
  <si>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</si>
  <si>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</si>
  <si>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</si>
  <si>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</si>
  <si>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</si>
  <si>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</si>
  <si>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</si>
  <si>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MS Board  work</t>
  </si>
  <si>
    <t>common Village MS gate (345 KG) work</t>
  </si>
  <si>
    <t>common Village MS gate (417 KG)  work</t>
  </si>
  <si>
    <t>common Village MS gate (707.3 KG)  work</t>
  </si>
  <si>
    <t>common Village MS gate (695 KG)  work</t>
  </si>
  <si>
    <t>common Village MS gate (475.3 KG)  work</t>
  </si>
  <si>
    <t>common Village MS gate (735 KG)  work</t>
  </si>
  <si>
    <t>common Village MS gate (730.2 KG)  work</t>
  </si>
  <si>
    <t>common Village MS gate (734.8 KG)  work</t>
  </si>
  <si>
    <t>common Village MS gate (745 KG)  work</t>
  </si>
  <si>
    <t>common Village MS gate (737.1 KG)  work</t>
  </si>
  <si>
    <t>common Village MS gate (737.7 KG)  work</t>
  </si>
  <si>
    <t>common Village MS gate (363.6 KG)  work</t>
  </si>
  <si>
    <t>common Village MS gate (730.5 KG)  work</t>
  </si>
  <si>
    <t>common Village MS gate (728.1 KG)  work</t>
  </si>
  <si>
    <t>common Village MS gate (367 KG)  work</t>
  </si>
  <si>
    <t>common Village MS gate (737.9 KG)  work</t>
  </si>
  <si>
    <t>common Village MS gate (73805 KG)  work</t>
  </si>
  <si>
    <t>common Village MS gate (369.5 KG)  work</t>
  </si>
  <si>
    <t>common Village MS gate (566.5 KG) work</t>
  </si>
  <si>
    <t>common Village MS gate (496.4 KG)  work</t>
  </si>
  <si>
    <t>common Village MS gate (499.7 KG)  work</t>
  </si>
  <si>
    <t>common Village MS Board work</t>
  </si>
  <si>
    <t>common Village MS Board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</si>
</sst>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0" fillId="2" borderId="0" xfId="0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43" fontId="4" fillId="2" borderId="5" xfId="1" applyNumberFormat="1" applyFont="1" applyFill="1" applyBorder="1" applyAlignment="1">
      <alignment vertical="center"/>
    </xf>
    <xf numFmtId="43" fontId="4" fillId="2" borderId="6" xfId="1" applyNumberFormat="1" applyFont="1" applyFill="1" applyBorder="1" applyAlignment="1">
      <alignment vertical="center"/>
    </xf>
    <xf numFmtId="43" fontId="4" fillId="2" borderId="7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43" fontId="4" fillId="2" borderId="9" xfId="1" applyNumberFormat="1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9" fontId="4" fillId="2" borderId="10" xfId="1" applyNumberFormat="1" applyFont="1" applyFill="1" applyBorder="1" applyAlignment="1">
      <alignment vertical="center"/>
    </xf>
    <xf numFmtId="9" fontId="4" fillId="2" borderId="11" xfId="1" applyNumberFormat="1" applyFont="1" applyFill="1" applyBorder="1" applyAlignment="1">
      <alignment vertical="center"/>
    </xf>
    <xf numFmtId="43" fontId="4" fillId="2" borderId="11" xfId="1" applyNumberFormat="1" applyFont="1" applyFill="1" applyBorder="1" applyAlignment="1">
      <alignment vertical="center"/>
    </xf>
    <xf numFmtId="43" fontId="4" fillId="2" borderId="12" xfId="1" applyNumberFormat="1" applyFont="1" applyFill="1" applyBorder="1" applyAlignment="1">
      <alignment vertical="center"/>
    </xf>
    <xf numFmtId="43" fontId="4" fillId="2" borderId="13" xfId="1" applyNumberFormat="1" applyFont="1" applyFill="1" applyBorder="1" applyAlignment="1">
      <alignment vertical="center"/>
    </xf>
    <xf numFmtId="9" fontId="4" fillId="2" borderId="13" xfId="1" applyNumberFormat="1" applyFont="1" applyFill="1" applyBorder="1" applyAlignment="1">
      <alignment vertical="center"/>
    </xf>
    <xf numFmtId="43" fontId="4" fillId="2" borderId="14" xfId="1" applyNumberFormat="1" applyFont="1" applyFill="1" applyBorder="1" applyAlignment="1">
      <alignment vertical="center"/>
    </xf>
    <xf numFmtId="43" fontId="4" fillId="3" borderId="10" xfId="1" applyNumberFormat="1" applyFont="1" applyFill="1" applyBorder="1" applyAlignment="1">
      <alignment vertical="center"/>
    </xf>
    <xf numFmtId="43" fontId="4" fillId="3" borderId="7" xfId="1" applyNumberFormat="1" applyFont="1" applyFill="1" applyBorder="1" applyAlignment="1">
      <alignment vertical="center"/>
    </xf>
    <xf numFmtId="43" fontId="4" fillId="3" borderId="8" xfId="1" applyNumberFormat="1" applyFont="1" applyFill="1" applyBorder="1" applyAlignment="1">
      <alignment vertical="center"/>
    </xf>
    <xf numFmtId="43" fontId="4" fillId="3" borderId="9" xfId="1" applyNumberFormat="1" applyFont="1" applyFill="1" applyBorder="1" applyAlignment="1">
      <alignment vertical="center"/>
    </xf>
    <xf numFmtId="9" fontId="4" fillId="3" borderId="10" xfId="1" applyNumberFormat="1" applyFont="1" applyFill="1" applyBorder="1" applyAlignment="1">
      <alignment vertical="center"/>
    </xf>
    <xf numFmtId="9" fontId="4" fillId="3" borderId="11" xfId="1" applyNumberFormat="1" applyFont="1" applyFill="1" applyBorder="1" applyAlignment="1">
      <alignment vertical="center"/>
    </xf>
    <xf numFmtId="43" fontId="4" fillId="3" borderId="11" xfId="1" applyNumberFormat="1" applyFont="1" applyFill="1" applyBorder="1" applyAlignment="1">
      <alignment vertical="center"/>
    </xf>
    <xf numFmtId="0" fontId="3" fillId="4" borderId="0" xfId="0" applyFont="1" applyFill="1" applyAlignment="1">
      <alignment horizontal="center" vertical="center" wrapText="1"/>
    </xf>
    <xf numFmtId="43" fontId="4" fillId="3" borderId="12" xfId="1" applyNumberFormat="1" applyFont="1" applyFill="1" applyBorder="1" applyAlignment="1">
      <alignment vertical="center"/>
    </xf>
    <xf numFmtId="43" fontId="4" fillId="3" borderId="13" xfId="1" applyNumberFormat="1" applyFont="1" applyFill="1" applyBorder="1" applyAlignment="1">
      <alignment vertical="center"/>
    </xf>
    <xf numFmtId="9" fontId="4" fillId="3" borderId="13" xfId="1" applyNumberFormat="1" applyFont="1" applyFill="1" applyBorder="1" applyAlignment="1">
      <alignment vertical="center"/>
    </xf>
    <xf numFmtId="43" fontId="4" fillId="3" borderId="14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5" xfId="1" applyNumberFormat="1" applyFont="1" applyFill="1" applyBorder="1" applyAlignment="1">
      <alignment vertical="center"/>
    </xf>
    <xf numFmtId="43" fontId="4" fillId="2" borderId="16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/>
    </xf>
    <xf numFmtId="43" fontId="4" fillId="2" borderId="1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4" fillId="2" borderId="20" xfId="1" applyNumberFormat="1" applyFont="1" applyFill="1" applyBorder="1" applyAlignment="1">
      <alignment vertical="center"/>
    </xf>
    <xf numFmtId="0" fontId="4" fillId="2" borderId="21" xfId="0" applyFont="1" applyFill="1" applyBorder="1" applyAlignment="1">
      <alignment horizontal="center" vertical="center"/>
    </xf>
    <xf numFmtId="43" fontId="4" fillId="2" borderId="21" xfId="0" applyNumberFormat="1" applyFont="1" applyFill="1" applyBorder="1" applyAlignment="1">
      <alignment horizontal="center" vertical="center"/>
    </xf>
    <xf numFmtId="43" fontId="4" fillId="2" borderId="22" xfId="1" applyNumberFormat="1" applyFont="1" applyFill="1" applyBorder="1" applyAlignment="1">
      <alignment vertical="center"/>
    </xf>
    <xf numFmtId="43" fontId="4" fillId="2" borderId="23" xfId="1" applyNumberFormat="1" applyFont="1" applyFill="1" applyBorder="1" applyAlignment="1">
      <alignment vertical="center"/>
    </xf>
    <xf numFmtId="43" fontId="4" fillId="2" borderId="24" xfId="1" applyNumberFormat="1" applyFont="1" applyFill="1" applyBorder="1" applyAlignment="1">
      <alignment vertical="center"/>
    </xf>
    <xf numFmtId="43" fontId="4" fillId="2" borderId="25" xfId="1" applyNumberFormat="1" applyFont="1" applyFill="1" applyBorder="1" applyAlignment="1">
      <alignment vertical="center"/>
    </xf>
    <xf numFmtId="0" fontId="2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horizontal="center" vertical="center"/>
    </xf>
    <xf numFmtId="165" fontId="0" fillId="0" borderId="0" xfId="0" applyNumberFormat="1"/>
    <xf numFmtId="165" fontId="2" fillId="2" borderId="3" xfId="0" applyNumberFormat="1" applyFont="1" applyFill="1" applyBorder="1" applyAlignment="1">
      <alignment horizontal="center" vertical="center"/>
    </xf>
    <xf numFmtId="165" fontId="4" fillId="2" borderId="4" xfId="1" applyNumberFormat="1" applyFont="1" applyFill="1" applyBorder="1" applyAlignment="1">
      <alignment vertical="center"/>
    </xf>
    <xf numFmtId="165" fontId="4" fillId="3" borderId="4" xfId="1" applyNumberFormat="1" applyFont="1" applyFill="1" applyBorder="1" applyAlignment="1">
      <alignment vertical="center"/>
    </xf>
    <xf numFmtId="165" fontId="4" fillId="2" borderId="4" xfId="0" applyNumberFormat="1" applyFont="1" applyFill="1" applyBorder="1" applyAlignment="1">
      <alignment horizontal="center" vertical="center"/>
    </xf>
    <xf numFmtId="165" fontId="4" fillId="2" borderId="15" xfId="0" applyNumberFormat="1" applyFont="1" applyFill="1" applyBorder="1" applyAlignment="1">
      <alignment horizontal="center" vertical="center"/>
    </xf>
    <xf numFmtId="165" fontId="4" fillId="2" borderId="21" xfId="0" applyNumberFormat="1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43" fontId="4" fillId="2" borderId="26" xfId="1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43" fontId="4" fillId="2" borderId="4" xfId="1" applyNumberFormat="1" applyFont="1" applyFill="1" applyBorder="1" applyAlignment="1">
      <alignment vertical="center"/>
    </xf>
    <xf numFmtId="0" fontId="4" fillId="2" borderId="25" xfId="0" applyFont="1" applyFill="1" applyBorder="1" applyAlignment="1">
      <alignment horizontal="center" vertical="center"/>
    </xf>
    <xf numFmtId="0" fontId="2" fillId="0" borderId="18" xfId="0" applyFont="1" applyBorder="1"/>
    <xf numFmtId="0" fontId="2" fillId="2" borderId="18" xfId="0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3" borderId="18" xfId="0" applyFill="1" applyBorder="1" applyAlignment="1">
      <alignment vertical="center"/>
    </xf>
    <xf numFmtId="0" fontId="0" fillId="0" borderId="18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C6" sqref="C6"/>
    </sheetView>
  </sheetViews>
  <sheetFormatPr defaultRowHeight="15" x14ac:dyDescent="0.25"/>
  <cols>
    <col min="1" max="1" width="9.140625" style="66"/>
    <col min="2" max="2" width="22.28515625" customWidth="1"/>
    <col min="3" max="3" width="8.85546875" style="50"/>
    <col min="5" max="5" width="13.28515625" customWidth="1"/>
    <col min="7" max="7" width="11.85546875" customWidth="1"/>
    <col min="8" max="8" width="11.7109375" customWidth="1"/>
    <col min="9" max="9" width="11.140625" customWidth="1"/>
    <col min="12" max="12" width="12.140625" customWidth="1"/>
    <col min="14" max="14" width="11.28515625" customWidth="1"/>
    <col min="17" max="17" width="12.5703125" customWidth="1"/>
    <col min="19" max="19" width="13" customWidth="1"/>
    <col min="20" max="20" width="78.28515625" customWidth="1"/>
  </cols>
  <sheetData>
    <row r="1" spans="1:20" ht="24.95" customHeight="1" x14ac:dyDescent="0.25">
      <c r="A1" s="62" t="s">
        <v>23</v>
      </c>
      <c r="B1" s="1" t="s">
        <v>22</v>
      </c>
    </row>
    <row r="2" spans="1:20" ht="24.95" customHeight="1" x14ac:dyDescent="0.25">
      <c r="A2" s="62" t="s">
        <v>24</v>
      </c>
      <c r="B2" t="s">
        <v>25</v>
      </c>
    </row>
    <row r="3" spans="1:20" ht="30.6" customHeight="1" x14ac:dyDescent="0.25">
      <c r="A3" s="62" t="s">
        <v>26</v>
      </c>
      <c r="B3" s="45" t="s">
        <v>27</v>
      </c>
    </row>
    <row r="4" spans="1:20" ht="24.95" customHeight="1" thickBot="1" x14ac:dyDescent="0.3">
      <c r="A4" s="62" t="s">
        <v>28</v>
      </c>
      <c r="B4" s="45" t="s">
        <v>27</v>
      </c>
    </row>
    <row r="5" spans="1:20" ht="81.75" thickBot="1" x14ac:dyDescent="0.3">
      <c r="A5" s="63" t="s">
        <v>29</v>
      </c>
      <c r="B5" s="57" t="s">
        <v>30</v>
      </c>
      <c r="C5" s="51" t="s">
        <v>31</v>
      </c>
      <c r="D5" s="47" t="s">
        <v>32</v>
      </c>
      <c r="E5" s="46" t="s">
        <v>33</v>
      </c>
      <c r="F5" s="46" t="s">
        <v>34</v>
      </c>
      <c r="G5" s="47" t="s">
        <v>35</v>
      </c>
      <c r="H5" s="48" t="s">
        <v>36</v>
      </c>
      <c r="I5" s="49" t="s">
        <v>0</v>
      </c>
      <c r="J5" s="46" t="s">
        <v>37</v>
      </c>
      <c r="K5" s="46" t="s">
        <v>38</v>
      </c>
      <c r="L5" s="46" t="s">
        <v>39</v>
      </c>
      <c r="M5" s="3" t="s">
        <v>1</v>
      </c>
      <c r="N5" s="46" t="s">
        <v>40</v>
      </c>
      <c r="O5" s="4"/>
      <c r="P5" s="2" t="s">
        <v>2</v>
      </c>
      <c r="Q5" s="46" t="s">
        <v>41</v>
      </c>
      <c r="R5" s="46" t="s">
        <v>42</v>
      </c>
      <c r="S5" s="46" t="s">
        <v>43</v>
      </c>
      <c r="T5" s="46" t="s">
        <v>3</v>
      </c>
    </row>
    <row r="6" spans="1:20" x14ac:dyDescent="0.25">
      <c r="A6" s="64"/>
      <c r="B6" s="58"/>
      <c r="C6" s="52"/>
      <c r="D6" s="5"/>
      <c r="E6" s="6"/>
      <c r="F6" s="7"/>
      <c r="G6" s="8"/>
      <c r="H6" s="9"/>
      <c r="I6" s="10"/>
      <c r="J6" s="11">
        <v>0.01</v>
      </c>
      <c r="K6" s="12">
        <v>0.05</v>
      </c>
      <c r="L6" s="12">
        <v>0.18</v>
      </c>
      <c r="M6" s="12">
        <v>0.05</v>
      </c>
      <c r="N6" s="13"/>
      <c r="O6" s="4"/>
      <c r="P6" s="14"/>
      <c r="Q6" s="15"/>
      <c r="R6" s="16">
        <v>0.01</v>
      </c>
      <c r="S6" s="17"/>
      <c r="T6" s="13"/>
    </row>
    <row r="7" spans="1:20" x14ac:dyDescent="0.25">
      <c r="A7" s="65"/>
      <c r="B7" s="24"/>
      <c r="C7" s="53"/>
      <c r="D7" s="18"/>
      <c r="E7" s="19"/>
      <c r="F7" s="19"/>
      <c r="G7" s="20"/>
      <c r="H7" s="21"/>
      <c r="I7" s="18"/>
      <c r="J7" s="22"/>
      <c r="K7" s="23"/>
      <c r="L7" s="23"/>
      <c r="M7" s="23"/>
      <c r="N7" s="24"/>
      <c r="O7" s="25">
        <f>A8</f>
        <v>56707</v>
      </c>
      <c r="P7" s="26"/>
      <c r="Q7" s="27"/>
      <c r="R7" s="28"/>
      <c r="S7" s="29"/>
      <c r="T7" s="24"/>
    </row>
    <row r="8" spans="1:20" ht="28.5" x14ac:dyDescent="0.25">
      <c r="A8" s="64">
        <v>56707</v>
      </c>
      <c r="B8" s="59" t="s">
        <v>45</v>
      </c>
      <c r="C8" s="54">
        <v>45049</v>
      </c>
      <c r="D8" s="30">
        <v>6</v>
      </c>
      <c r="E8" s="31">
        <v>27808</v>
      </c>
      <c r="F8" s="7">
        <v>0</v>
      </c>
      <c r="G8" s="7">
        <f>E8-F8</f>
        <v>27808</v>
      </c>
      <c r="H8" s="9">
        <f>ROUND(G8*18%,0)</f>
        <v>5005</v>
      </c>
      <c r="I8" s="10">
        <f>G8+H8</f>
        <v>32813</v>
      </c>
      <c r="J8" s="10">
        <f t="shared" ref="J8" ca="1" si="0">ROUND(G8*$J$9,0)</f>
        <v>278</v>
      </c>
      <c r="K8" s="13">
        <f t="shared" ref="K8" ca="1" si="1">ROUND(G8*$K$9,0)</f>
        <v>1390</v>
      </c>
      <c r="L8" s="13">
        <f>H8</f>
        <v>5005</v>
      </c>
      <c r="M8" s="13">
        <v>0</v>
      </c>
      <c r="N8" s="13">
        <f>ROUND(I8,)</f>
        <v>32813</v>
      </c>
      <c r="O8" s="4"/>
      <c r="P8" s="32" t="s">
        <v>4</v>
      </c>
      <c r="Q8" s="15">
        <v>50000</v>
      </c>
      <c r="R8" s="15">
        <f ca="1">$R$9*Q8</f>
        <v>500</v>
      </c>
      <c r="S8" s="17">
        <f ca="1">ROUND(Q8-R8,)</f>
        <v>49500</v>
      </c>
      <c r="T8" s="33" t="s">
        <v>5</v>
      </c>
    </row>
    <row r="9" spans="1:20" ht="28.5" x14ac:dyDescent="0.25">
      <c r="A9" s="64">
        <v>56707</v>
      </c>
      <c r="B9" s="59" t="s">
        <v>46</v>
      </c>
      <c r="C9" s="54">
        <v>45083</v>
      </c>
      <c r="D9" s="30">
        <v>19</v>
      </c>
      <c r="E9" s="31">
        <v>33360</v>
      </c>
      <c r="F9" s="7">
        <v>0</v>
      </c>
      <c r="G9" s="7">
        <f>E9-F9</f>
        <v>33360</v>
      </c>
      <c r="H9" s="9">
        <f>ROUND(G9*18%,0)</f>
        <v>6005</v>
      </c>
      <c r="I9" s="10">
        <f>G9+H9</f>
        <v>39365</v>
      </c>
      <c r="J9" s="10">
        <f ca="1">ROUND(G9*$J$9,0)</f>
        <v>334</v>
      </c>
      <c r="K9" s="13">
        <f ca="1">ROUND(G9*$K$9,0)</f>
        <v>1668</v>
      </c>
      <c r="L9" s="13">
        <f t="shared" ref="L9:L25" si="2">H9</f>
        <v>6005</v>
      </c>
      <c r="M9" s="13">
        <v>0</v>
      </c>
      <c r="N9" s="13">
        <f t="shared" ref="N9:N31" si="3">ROUND(I9,)</f>
        <v>39365</v>
      </c>
      <c r="O9" s="4"/>
      <c r="P9" s="32" t="s">
        <v>6</v>
      </c>
      <c r="Q9" s="15">
        <v>200000</v>
      </c>
      <c r="R9" s="15">
        <f ca="1">$R$9*Q9</f>
        <v>2000</v>
      </c>
      <c r="S9" s="17">
        <f t="shared" ref="S9:S15" ca="1" si="4">ROUND(Q9-R9,)</f>
        <v>198000</v>
      </c>
      <c r="T9" s="33" t="s">
        <v>7</v>
      </c>
    </row>
    <row r="10" spans="1:20" ht="28.5" x14ac:dyDescent="0.25">
      <c r="A10" s="64">
        <v>56707</v>
      </c>
      <c r="B10" s="59" t="s">
        <v>47</v>
      </c>
      <c r="C10" s="54">
        <v>45082</v>
      </c>
      <c r="D10" s="30">
        <v>18</v>
      </c>
      <c r="E10" s="31">
        <v>56184</v>
      </c>
      <c r="F10" s="7">
        <v>0</v>
      </c>
      <c r="G10" s="7">
        <f>E10-F10</f>
        <v>56184</v>
      </c>
      <c r="H10" s="9">
        <f>ROUND(G10*18%,0)</f>
        <v>10113</v>
      </c>
      <c r="I10" s="10">
        <f>G10+H10</f>
        <v>66297</v>
      </c>
      <c r="J10" s="10">
        <f ca="1">ROUND(G10*$J$9,0)</f>
        <v>562</v>
      </c>
      <c r="K10" s="13">
        <f ca="1">ROUND(G10*$K$9,0)</f>
        <v>2809</v>
      </c>
      <c r="L10" s="13">
        <f t="shared" si="2"/>
        <v>10113</v>
      </c>
      <c r="M10" s="13">
        <v>0</v>
      </c>
      <c r="N10" s="13">
        <f t="shared" si="3"/>
        <v>66297</v>
      </c>
      <c r="O10" s="4"/>
      <c r="P10" s="32" t="s">
        <v>8</v>
      </c>
      <c r="Q10" s="15">
        <v>200000</v>
      </c>
      <c r="R10" s="15">
        <f ca="1">$R$9*Q10</f>
        <v>2000</v>
      </c>
      <c r="S10" s="17">
        <f t="shared" ca="1" si="4"/>
        <v>198000</v>
      </c>
      <c r="T10" s="33" t="s">
        <v>9</v>
      </c>
    </row>
    <row r="11" spans="1:20" ht="28.5" x14ac:dyDescent="0.25">
      <c r="A11" s="64">
        <v>56707</v>
      </c>
      <c r="B11" s="59" t="s">
        <v>48</v>
      </c>
      <c r="C11" s="54">
        <v>45072</v>
      </c>
      <c r="D11" s="30">
        <v>15</v>
      </c>
      <c r="E11" s="31">
        <v>55616</v>
      </c>
      <c r="F11" s="7">
        <v>0</v>
      </c>
      <c r="G11" s="7">
        <f t="shared" ref="G11:G25" si="5">E11-F11</f>
        <v>55616</v>
      </c>
      <c r="H11" s="9">
        <f t="shared" ref="H11:H25" si="6">ROUND(G11*18%,0)</f>
        <v>10011</v>
      </c>
      <c r="I11" s="10">
        <f t="shared" ref="I11:I14" si="7">G11+H11</f>
        <v>65627</v>
      </c>
      <c r="J11" s="10">
        <f t="shared" ref="J11:J25" ca="1" si="8">ROUND(G11*$J$9,0)</f>
        <v>556</v>
      </c>
      <c r="K11" s="13">
        <f t="shared" ref="K11:K25" ca="1" si="9">ROUND(G11*$K$9,0)</f>
        <v>2781</v>
      </c>
      <c r="L11" s="13">
        <f t="shared" si="2"/>
        <v>10011</v>
      </c>
      <c r="M11" s="13">
        <v>0</v>
      </c>
      <c r="N11" s="13">
        <f t="shared" si="3"/>
        <v>65627</v>
      </c>
      <c r="O11" s="4"/>
      <c r="P11" s="32" t="s">
        <v>10</v>
      </c>
      <c r="Q11" s="15">
        <v>53944</v>
      </c>
      <c r="R11" s="15">
        <v>0</v>
      </c>
      <c r="S11" s="17">
        <f t="shared" si="4"/>
        <v>53944</v>
      </c>
      <c r="T11" s="33" t="s">
        <v>11</v>
      </c>
    </row>
    <row r="12" spans="1:20" ht="28.5" x14ac:dyDescent="0.25">
      <c r="A12" s="64">
        <v>56707</v>
      </c>
      <c r="B12" s="59" t="s">
        <v>49</v>
      </c>
      <c r="C12" s="54">
        <v>45098</v>
      </c>
      <c r="D12" s="30">
        <v>24</v>
      </c>
      <c r="E12" s="31">
        <v>38024</v>
      </c>
      <c r="F12" s="7">
        <v>0</v>
      </c>
      <c r="G12" s="7">
        <f t="shared" si="5"/>
        <v>38024</v>
      </c>
      <c r="H12" s="9">
        <f t="shared" si="6"/>
        <v>6844</v>
      </c>
      <c r="I12" s="10">
        <f t="shared" si="7"/>
        <v>44868</v>
      </c>
      <c r="J12" s="10">
        <f t="shared" ca="1" si="8"/>
        <v>380</v>
      </c>
      <c r="K12" s="13">
        <f t="shared" ca="1" si="9"/>
        <v>1901</v>
      </c>
      <c r="L12" s="13">
        <f t="shared" si="2"/>
        <v>6844</v>
      </c>
      <c r="M12" s="13">
        <v>0</v>
      </c>
      <c r="N12" s="13">
        <f t="shared" si="3"/>
        <v>44868</v>
      </c>
      <c r="O12" s="34"/>
      <c r="P12" s="32" t="s">
        <v>12</v>
      </c>
      <c r="Q12" s="15">
        <v>200000</v>
      </c>
      <c r="R12" s="15">
        <f ca="1">$R$9*Q12</f>
        <v>2000</v>
      </c>
      <c r="S12" s="17">
        <f t="shared" ca="1" si="4"/>
        <v>198000</v>
      </c>
      <c r="T12" s="33" t="s">
        <v>13</v>
      </c>
    </row>
    <row r="13" spans="1:20" ht="28.5" x14ac:dyDescent="0.25">
      <c r="A13" s="64">
        <v>56707</v>
      </c>
      <c r="B13" s="59" t="s">
        <v>50</v>
      </c>
      <c r="C13" s="55">
        <v>45104</v>
      </c>
      <c r="D13" s="35">
        <v>25</v>
      </c>
      <c r="E13" s="36">
        <v>58800</v>
      </c>
      <c r="F13" s="36"/>
      <c r="G13" s="7">
        <f t="shared" si="5"/>
        <v>58800</v>
      </c>
      <c r="H13" s="9">
        <f t="shared" si="6"/>
        <v>10584</v>
      </c>
      <c r="I13" s="10">
        <f t="shared" si="7"/>
        <v>69384</v>
      </c>
      <c r="J13" s="10">
        <f t="shared" ca="1" si="8"/>
        <v>588</v>
      </c>
      <c r="K13" s="13">
        <f t="shared" ca="1" si="9"/>
        <v>2940</v>
      </c>
      <c r="L13" s="13">
        <f t="shared" si="2"/>
        <v>10584</v>
      </c>
      <c r="M13" s="13">
        <v>0</v>
      </c>
      <c r="N13" s="13">
        <f t="shared" si="3"/>
        <v>69384</v>
      </c>
      <c r="O13" s="34"/>
      <c r="P13" s="32" t="s">
        <v>14</v>
      </c>
      <c r="Q13" s="15">
        <v>200000</v>
      </c>
      <c r="R13" s="15">
        <f ca="1">$R$9*Q13</f>
        <v>2000</v>
      </c>
      <c r="S13" s="17">
        <f t="shared" ca="1" si="4"/>
        <v>198000</v>
      </c>
      <c r="T13" s="33" t="s">
        <v>15</v>
      </c>
    </row>
    <row r="14" spans="1:20" ht="28.5" x14ac:dyDescent="0.25">
      <c r="A14" s="64">
        <v>56707</v>
      </c>
      <c r="B14" s="59" t="s">
        <v>51</v>
      </c>
      <c r="C14" s="55">
        <v>45125</v>
      </c>
      <c r="D14" s="35">
        <v>31</v>
      </c>
      <c r="E14" s="36">
        <f>(598.2+132)*80</f>
        <v>58416</v>
      </c>
      <c r="F14" s="36"/>
      <c r="G14" s="7">
        <f t="shared" si="5"/>
        <v>58416</v>
      </c>
      <c r="H14" s="9">
        <f t="shared" si="6"/>
        <v>10515</v>
      </c>
      <c r="I14" s="10">
        <f t="shared" si="7"/>
        <v>68931</v>
      </c>
      <c r="J14" s="10">
        <f t="shared" ca="1" si="8"/>
        <v>584</v>
      </c>
      <c r="K14" s="13">
        <f t="shared" ca="1" si="9"/>
        <v>2921</v>
      </c>
      <c r="L14" s="13">
        <f t="shared" si="2"/>
        <v>10515</v>
      </c>
      <c r="M14" s="13">
        <v>0</v>
      </c>
      <c r="N14" s="13">
        <f t="shared" si="3"/>
        <v>68931</v>
      </c>
      <c r="O14" s="34"/>
      <c r="P14" s="32" t="s">
        <v>16</v>
      </c>
      <c r="Q14" s="15">
        <v>200000</v>
      </c>
      <c r="R14" s="15">
        <f t="shared" ref="R14:R16" ca="1" si="10">$R$9*Q14</f>
        <v>2000</v>
      </c>
      <c r="S14" s="17">
        <f t="shared" ca="1" si="4"/>
        <v>198000</v>
      </c>
      <c r="T14" s="37" t="s">
        <v>17</v>
      </c>
    </row>
    <row r="15" spans="1:20" ht="28.5" x14ac:dyDescent="0.25">
      <c r="A15" s="64">
        <v>56707</v>
      </c>
      <c r="B15" s="59" t="s">
        <v>52</v>
      </c>
      <c r="C15" s="55">
        <v>45140</v>
      </c>
      <c r="D15" s="35">
        <v>34</v>
      </c>
      <c r="E15" s="36">
        <v>58784</v>
      </c>
      <c r="F15" s="36"/>
      <c r="G15" s="7">
        <f t="shared" si="5"/>
        <v>58784</v>
      </c>
      <c r="H15" s="9">
        <f t="shared" si="6"/>
        <v>10581</v>
      </c>
      <c r="I15" s="10">
        <f>G15+H15</f>
        <v>69365</v>
      </c>
      <c r="J15" s="10">
        <f t="shared" ca="1" si="8"/>
        <v>588</v>
      </c>
      <c r="K15" s="13">
        <f t="shared" ca="1" si="9"/>
        <v>2939</v>
      </c>
      <c r="L15" s="13">
        <f t="shared" si="2"/>
        <v>10581</v>
      </c>
      <c r="M15" s="13">
        <v>0</v>
      </c>
      <c r="N15" s="13">
        <f t="shared" si="3"/>
        <v>69365</v>
      </c>
      <c r="O15" s="34"/>
      <c r="P15" s="32" t="s">
        <v>18</v>
      </c>
      <c r="Q15" s="15">
        <v>100000</v>
      </c>
      <c r="R15" s="15">
        <f t="shared" ca="1" si="10"/>
        <v>1000</v>
      </c>
      <c r="S15" s="17">
        <f t="shared" ca="1" si="4"/>
        <v>99000</v>
      </c>
      <c r="T15" s="37" t="s">
        <v>19</v>
      </c>
    </row>
    <row r="16" spans="1:20" ht="28.5" x14ac:dyDescent="0.25">
      <c r="A16" s="64">
        <v>56707</v>
      </c>
      <c r="B16" s="59" t="s">
        <v>53</v>
      </c>
      <c r="C16" s="55">
        <v>45149</v>
      </c>
      <c r="D16" s="35">
        <v>38</v>
      </c>
      <c r="E16" s="36">
        <v>58952</v>
      </c>
      <c r="F16" s="36"/>
      <c r="G16" s="7">
        <f t="shared" si="5"/>
        <v>58952</v>
      </c>
      <c r="H16" s="9">
        <f t="shared" si="6"/>
        <v>10611</v>
      </c>
      <c r="I16" s="10">
        <f>G16+H16</f>
        <v>69563</v>
      </c>
      <c r="J16" s="10">
        <f t="shared" ca="1" si="8"/>
        <v>590</v>
      </c>
      <c r="K16" s="13">
        <f t="shared" ca="1" si="9"/>
        <v>2948</v>
      </c>
      <c r="L16" s="13">
        <f t="shared" si="2"/>
        <v>10611</v>
      </c>
      <c r="M16" s="13"/>
      <c r="N16" s="13">
        <f t="shared" si="3"/>
        <v>69563</v>
      </c>
      <c r="O16" s="34"/>
      <c r="P16" s="32" t="s">
        <v>20</v>
      </c>
      <c r="Q16" s="15">
        <v>100000</v>
      </c>
      <c r="R16" s="15">
        <f t="shared" ca="1" si="10"/>
        <v>1000</v>
      </c>
      <c r="S16" s="17">
        <v>99000</v>
      </c>
      <c r="T16" s="37" t="s">
        <v>21</v>
      </c>
    </row>
    <row r="17" spans="1:20" ht="28.5" x14ac:dyDescent="0.25">
      <c r="A17" s="64">
        <v>56707</v>
      </c>
      <c r="B17" s="59" t="s">
        <v>54</v>
      </c>
      <c r="C17" s="55">
        <v>45209</v>
      </c>
      <c r="D17" s="35">
        <v>54</v>
      </c>
      <c r="E17" s="36">
        <f>737.1*80</f>
        <v>58968</v>
      </c>
      <c r="F17" s="36"/>
      <c r="G17" s="7">
        <f t="shared" si="5"/>
        <v>58968</v>
      </c>
      <c r="H17" s="9">
        <f t="shared" si="6"/>
        <v>10614</v>
      </c>
      <c r="I17" s="10">
        <f>G17+H17</f>
        <v>69582</v>
      </c>
      <c r="J17" s="10">
        <f t="shared" ca="1" si="8"/>
        <v>590</v>
      </c>
      <c r="K17" s="13">
        <f t="shared" ca="1" si="9"/>
        <v>2948</v>
      </c>
      <c r="L17" s="13">
        <f t="shared" si="2"/>
        <v>10614</v>
      </c>
      <c r="M17" s="13"/>
      <c r="N17" s="13">
        <f t="shared" si="3"/>
        <v>69582</v>
      </c>
      <c r="O17" s="34"/>
      <c r="P17" s="32"/>
      <c r="Q17" s="15"/>
      <c r="R17" s="15"/>
      <c r="S17" s="17"/>
      <c r="T17" s="37"/>
    </row>
    <row r="18" spans="1:20" ht="28.5" x14ac:dyDescent="0.25">
      <c r="A18" s="64">
        <v>56707</v>
      </c>
      <c r="B18" s="59" t="s">
        <v>55</v>
      </c>
      <c r="C18" s="55">
        <v>45213</v>
      </c>
      <c r="D18" s="35">
        <v>55</v>
      </c>
      <c r="E18" s="36">
        <f>(605.3+132.4)*80</f>
        <v>59015.999999999993</v>
      </c>
      <c r="F18" s="36"/>
      <c r="G18" s="7">
        <f t="shared" si="5"/>
        <v>59015.999999999993</v>
      </c>
      <c r="H18" s="9">
        <f t="shared" si="6"/>
        <v>10623</v>
      </c>
      <c r="I18" s="10">
        <f>G18+H18</f>
        <v>69639</v>
      </c>
      <c r="J18" s="10">
        <f t="shared" ca="1" si="8"/>
        <v>590</v>
      </c>
      <c r="K18" s="13">
        <f t="shared" ca="1" si="9"/>
        <v>2951</v>
      </c>
      <c r="L18" s="13">
        <f t="shared" si="2"/>
        <v>10623</v>
      </c>
      <c r="M18" s="13"/>
      <c r="N18" s="13">
        <f t="shared" si="3"/>
        <v>69639</v>
      </c>
      <c r="O18" s="34"/>
      <c r="P18" s="32"/>
      <c r="Q18" s="15"/>
      <c r="R18" s="15"/>
      <c r="S18" s="17"/>
      <c r="T18" s="37"/>
    </row>
    <row r="19" spans="1:20" ht="28.5" x14ac:dyDescent="0.25">
      <c r="A19" s="64">
        <v>56707</v>
      </c>
      <c r="B19" s="59" t="s">
        <v>56</v>
      </c>
      <c r="C19" s="55">
        <v>45218</v>
      </c>
      <c r="D19" s="35">
        <v>57</v>
      </c>
      <c r="E19" s="36">
        <f>363.6*80</f>
        <v>29088</v>
      </c>
      <c r="F19" s="36"/>
      <c r="G19" s="7">
        <f t="shared" si="5"/>
        <v>29088</v>
      </c>
      <c r="H19" s="9">
        <f t="shared" si="6"/>
        <v>5236</v>
      </c>
      <c r="I19" s="10">
        <f>G19+H19</f>
        <v>34324</v>
      </c>
      <c r="J19" s="10">
        <f t="shared" ca="1" si="8"/>
        <v>291</v>
      </c>
      <c r="K19" s="13">
        <f t="shared" ca="1" si="9"/>
        <v>1454</v>
      </c>
      <c r="L19" s="13">
        <f t="shared" si="2"/>
        <v>5236</v>
      </c>
      <c r="M19" s="13"/>
      <c r="N19" s="13">
        <f t="shared" si="3"/>
        <v>34324</v>
      </c>
      <c r="O19" s="34"/>
      <c r="P19" s="32"/>
      <c r="Q19" s="15"/>
      <c r="R19" s="15"/>
      <c r="S19" s="17"/>
      <c r="T19" s="37"/>
    </row>
    <row r="20" spans="1:20" ht="28.5" x14ac:dyDescent="0.25">
      <c r="A20" s="64">
        <v>56707</v>
      </c>
      <c r="B20" s="59" t="s">
        <v>57</v>
      </c>
      <c r="C20" s="55">
        <v>45248</v>
      </c>
      <c r="D20" s="35">
        <v>67</v>
      </c>
      <c r="E20" s="36">
        <v>58440</v>
      </c>
      <c r="F20" s="36"/>
      <c r="G20" s="7">
        <f t="shared" si="5"/>
        <v>58440</v>
      </c>
      <c r="H20" s="9">
        <f t="shared" si="6"/>
        <v>10519</v>
      </c>
      <c r="I20" s="10">
        <f t="shared" ref="I20:I31" si="11">G20+H20</f>
        <v>68959</v>
      </c>
      <c r="J20" s="10">
        <f t="shared" ca="1" si="8"/>
        <v>584</v>
      </c>
      <c r="K20" s="13">
        <f t="shared" ca="1" si="9"/>
        <v>2922</v>
      </c>
      <c r="L20" s="13">
        <f t="shared" si="2"/>
        <v>10519</v>
      </c>
      <c r="M20" s="13"/>
      <c r="N20" s="13">
        <f t="shared" si="3"/>
        <v>68959</v>
      </c>
      <c r="O20" s="34"/>
      <c r="P20" s="32"/>
      <c r="Q20" s="15"/>
      <c r="R20" s="15"/>
      <c r="S20" s="17"/>
      <c r="T20" s="37"/>
    </row>
    <row r="21" spans="1:20" ht="28.5" x14ac:dyDescent="0.25">
      <c r="A21" s="64">
        <v>56707</v>
      </c>
      <c r="B21" s="59" t="s">
        <v>58</v>
      </c>
      <c r="C21" s="55">
        <v>45254</v>
      </c>
      <c r="D21" s="35">
        <v>68</v>
      </c>
      <c r="E21" s="36">
        <v>58248</v>
      </c>
      <c r="F21" s="36"/>
      <c r="G21" s="7">
        <f t="shared" si="5"/>
        <v>58248</v>
      </c>
      <c r="H21" s="9">
        <f t="shared" si="6"/>
        <v>10485</v>
      </c>
      <c r="I21" s="10">
        <f t="shared" si="11"/>
        <v>68733</v>
      </c>
      <c r="J21" s="10">
        <f t="shared" ca="1" si="8"/>
        <v>582</v>
      </c>
      <c r="K21" s="13">
        <f t="shared" ca="1" si="9"/>
        <v>2912</v>
      </c>
      <c r="L21" s="13">
        <f t="shared" si="2"/>
        <v>10485</v>
      </c>
      <c r="M21" s="13"/>
      <c r="N21" s="13">
        <f t="shared" si="3"/>
        <v>68733</v>
      </c>
      <c r="O21" s="34"/>
      <c r="P21" s="32"/>
      <c r="Q21" s="15"/>
      <c r="R21" s="15"/>
      <c r="S21" s="17"/>
      <c r="T21" s="37"/>
    </row>
    <row r="22" spans="1:20" ht="28.5" x14ac:dyDescent="0.25">
      <c r="A22" s="64">
        <v>56707</v>
      </c>
      <c r="B22" s="59" t="s">
        <v>59</v>
      </c>
      <c r="C22" s="55">
        <v>45278</v>
      </c>
      <c r="D22" s="35">
        <v>76</v>
      </c>
      <c r="E22" s="36">
        <v>29360</v>
      </c>
      <c r="F22" s="36"/>
      <c r="G22" s="7">
        <f t="shared" si="5"/>
        <v>29360</v>
      </c>
      <c r="H22" s="9">
        <f t="shared" si="6"/>
        <v>5285</v>
      </c>
      <c r="I22" s="10">
        <f t="shared" si="11"/>
        <v>34645</v>
      </c>
      <c r="J22" s="10">
        <f t="shared" ca="1" si="8"/>
        <v>294</v>
      </c>
      <c r="K22" s="13">
        <f t="shared" ca="1" si="9"/>
        <v>1468</v>
      </c>
      <c r="L22" s="13">
        <f t="shared" si="2"/>
        <v>5285</v>
      </c>
      <c r="M22" s="13"/>
      <c r="N22" s="13">
        <f t="shared" si="3"/>
        <v>34645</v>
      </c>
      <c r="O22" s="34"/>
      <c r="P22" s="32"/>
      <c r="Q22" s="15"/>
      <c r="R22" s="15"/>
      <c r="S22" s="17"/>
      <c r="T22" s="37"/>
    </row>
    <row r="23" spans="1:20" ht="28.5" x14ac:dyDescent="0.25">
      <c r="A23" s="64">
        <v>56707</v>
      </c>
      <c r="B23" s="59" t="s">
        <v>60</v>
      </c>
      <c r="C23" s="55">
        <v>45278</v>
      </c>
      <c r="D23" s="35">
        <v>80</v>
      </c>
      <c r="E23" s="36">
        <v>59032</v>
      </c>
      <c r="F23" s="36"/>
      <c r="G23" s="7">
        <f t="shared" si="5"/>
        <v>59032</v>
      </c>
      <c r="H23" s="9">
        <f t="shared" si="6"/>
        <v>10626</v>
      </c>
      <c r="I23" s="10">
        <f t="shared" si="11"/>
        <v>69658</v>
      </c>
      <c r="J23" s="10">
        <f t="shared" ca="1" si="8"/>
        <v>590</v>
      </c>
      <c r="K23" s="13">
        <f t="shared" ca="1" si="9"/>
        <v>2952</v>
      </c>
      <c r="L23" s="13">
        <f t="shared" si="2"/>
        <v>10626</v>
      </c>
      <c r="M23" s="13"/>
      <c r="N23" s="13">
        <f t="shared" si="3"/>
        <v>69658</v>
      </c>
      <c r="O23" s="34"/>
      <c r="P23" s="32"/>
      <c r="Q23" s="15"/>
      <c r="R23" s="15"/>
      <c r="S23" s="17"/>
      <c r="T23" s="37"/>
    </row>
    <row r="24" spans="1:20" ht="28.5" x14ac:dyDescent="0.25">
      <c r="A24" s="64">
        <v>56707</v>
      </c>
      <c r="B24" s="59" t="s">
        <v>61</v>
      </c>
      <c r="C24" s="55">
        <v>45278</v>
      </c>
      <c r="D24" s="35">
        <v>81</v>
      </c>
      <c r="E24" s="36">
        <v>59080</v>
      </c>
      <c r="F24" s="36"/>
      <c r="G24" s="7">
        <f t="shared" si="5"/>
        <v>59080</v>
      </c>
      <c r="H24" s="9">
        <f t="shared" si="6"/>
        <v>10634</v>
      </c>
      <c r="I24" s="10">
        <f t="shared" si="11"/>
        <v>69714</v>
      </c>
      <c r="J24" s="10">
        <f t="shared" ca="1" si="8"/>
        <v>591</v>
      </c>
      <c r="K24" s="13">
        <f t="shared" ca="1" si="9"/>
        <v>2954</v>
      </c>
      <c r="L24" s="13">
        <f t="shared" si="2"/>
        <v>10634</v>
      </c>
      <c r="M24" s="13"/>
      <c r="N24" s="13">
        <f t="shared" si="3"/>
        <v>69714</v>
      </c>
      <c r="O24" s="34"/>
      <c r="P24" s="32"/>
      <c r="Q24" s="15"/>
      <c r="R24" s="15"/>
      <c r="S24" s="17"/>
      <c r="T24" s="37"/>
    </row>
    <row r="25" spans="1:20" ht="28.5" x14ac:dyDescent="0.25">
      <c r="A25" s="64">
        <v>56707</v>
      </c>
      <c r="B25" s="59" t="s">
        <v>62</v>
      </c>
      <c r="C25" s="55">
        <v>45286</v>
      </c>
      <c r="D25" s="35">
        <v>84</v>
      </c>
      <c r="E25" s="36">
        <v>29560</v>
      </c>
      <c r="F25" s="36"/>
      <c r="G25" s="7">
        <f t="shared" si="5"/>
        <v>29560</v>
      </c>
      <c r="H25" s="9">
        <f t="shared" si="6"/>
        <v>5321</v>
      </c>
      <c r="I25" s="10">
        <f t="shared" si="11"/>
        <v>34881</v>
      </c>
      <c r="J25" s="10">
        <f t="shared" ca="1" si="8"/>
        <v>296</v>
      </c>
      <c r="K25" s="13">
        <f t="shared" ca="1" si="9"/>
        <v>1478</v>
      </c>
      <c r="L25" s="13">
        <f t="shared" si="2"/>
        <v>5321</v>
      </c>
      <c r="M25" s="13"/>
      <c r="N25" s="13">
        <f t="shared" si="3"/>
        <v>34881</v>
      </c>
      <c r="O25" s="34"/>
      <c r="P25" s="32"/>
      <c r="Q25" s="15"/>
      <c r="R25" s="15"/>
      <c r="S25" s="17"/>
      <c r="T25" s="37"/>
    </row>
    <row r="26" spans="1:20" ht="28.5" x14ac:dyDescent="0.25">
      <c r="A26" s="64">
        <v>56707</v>
      </c>
      <c r="B26" s="59" t="s">
        <v>63</v>
      </c>
      <c r="C26" s="55">
        <v>45294</v>
      </c>
      <c r="D26" s="35">
        <v>85</v>
      </c>
      <c r="E26" s="36">
        <v>45320</v>
      </c>
      <c r="F26" s="36"/>
      <c r="G26" s="7">
        <f>E26-F26</f>
        <v>45320</v>
      </c>
      <c r="H26" s="9">
        <f>ROUND(G26*18%,0)</f>
        <v>8158</v>
      </c>
      <c r="I26" s="10">
        <f t="shared" si="11"/>
        <v>53478</v>
      </c>
      <c r="J26" s="10">
        <f ca="1">ROUND(G26*$J$9,0)</f>
        <v>453</v>
      </c>
      <c r="K26" s="13">
        <f ca="1">ROUND(G26*$K$9,0)</f>
        <v>2266</v>
      </c>
      <c r="L26" s="13">
        <f>H26</f>
        <v>8158</v>
      </c>
      <c r="M26" s="13"/>
      <c r="N26" s="13">
        <f t="shared" si="3"/>
        <v>53478</v>
      </c>
      <c r="O26" s="34"/>
      <c r="P26" s="32"/>
      <c r="Q26" s="15"/>
      <c r="R26" s="15"/>
      <c r="S26" s="17"/>
      <c r="T26" s="37"/>
    </row>
    <row r="27" spans="1:20" ht="28.5" x14ac:dyDescent="0.25">
      <c r="A27" s="64">
        <v>56707</v>
      </c>
      <c r="B27" s="59" t="s">
        <v>64</v>
      </c>
      <c r="C27" s="55">
        <v>45299</v>
      </c>
      <c r="D27" s="35">
        <v>87</v>
      </c>
      <c r="E27" s="36">
        <v>39712</v>
      </c>
      <c r="F27" s="36"/>
      <c r="G27" s="7">
        <f t="shared" ref="G27:G31" si="12">E27-F27</f>
        <v>39712</v>
      </c>
      <c r="H27" s="9">
        <f t="shared" ref="H27:H31" si="13">ROUND(G27*18%,0)</f>
        <v>7148</v>
      </c>
      <c r="I27" s="10">
        <f t="shared" si="11"/>
        <v>46860</v>
      </c>
      <c r="J27" s="10">
        <f t="shared" ref="J27:J31" ca="1" si="14">ROUND(G27*$J$9,0)</f>
        <v>397</v>
      </c>
      <c r="K27" s="13">
        <f t="shared" ref="K27:K31" ca="1" si="15">ROUND(G27*$K$9,0)</f>
        <v>1986</v>
      </c>
      <c r="L27" s="13">
        <f t="shared" ref="L27:L31" si="16">H27</f>
        <v>7148</v>
      </c>
      <c r="M27" s="13"/>
      <c r="N27" s="13">
        <f t="shared" si="3"/>
        <v>46860</v>
      </c>
      <c r="O27" s="34"/>
      <c r="P27" s="32"/>
      <c r="Q27" s="15"/>
      <c r="R27" s="15"/>
      <c r="S27" s="17"/>
      <c r="T27" s="37"/>
    </row>
    <row r="28" spans="1:20" ht="28.5" x14ac:dyDescent="0.25">
      <c r="A28" s="64">
        <v>56707</v>
      </c>
      <c r="B28" s="59" t="s">
        <v>65</v>
      </c>
      <c r="C28" s="55">
        <v>45303</v>
      </c>
      <c r="D28" s="35">
        <v>88</v>
      </c>
      <c r="E28" s="36">
        <v>39976</v>
      </c>
      <c r="F28" s="36"/>
      <c r="G28" s="7">
        <f t="shared" si="12"/>
        <v>39976</v>
      </c>
      <c r="H28" s="9">
        <f t="shared" si="13"/>
        <v>7196</v>
      </c>
      <c r="I28" s="10">
        <f t="shared" si="11"/>
        <v>47172</v>
      </c>
      <c r="J28" s="10">
        <f t="shared" ca="1" si="14"/>
        <v>400</v>
      </c>
      <c r="K28" s="13">
        <f t="shared" ca="1" si="15"/>
        <v>1999</v>
      </c>
      <c r="L28" s="13">
        <f t="shared" si="16"/>
        <v>7196</v>
      </c>
      <c r="M28" s="13"/>
      <c r="N28" s="13">
        <f t="shared" si="3"/>
        <v>47172</v>
      </c>
      <c r="O28" s="34"/>
      <c r="P28" s="32"/>
      <c r="Q28" s="15"/>
      <c r="R28" s="15"/>
      <c r="S28" s="17"/>
      <c r="T28" s="37"/>
    </row>
    <row r="29" spans="1:20" x14ac:dyDescent="0.25">
      <c r="A29" s="64">
        <v>56707</v>
      </c>
      <c r="B29" s="59" t="s">
        <v>44</v>
      </c>
      <c r="C29" s="55">
        <v>45325</v>
      </c>
      <c r="D29" s="35">
        <v>95</v>
      </c>
      <c r="E29" s="36">
        <v>26000</v>
      </c>
      <c r="F29" s="36"/>
      <c r="G29" s="7">
        <f t="shared" si="12"/>
        <v>26000</v>
      </c>
      <c r="H29" s="9">
        <f t="shared" si="13"/>
        <v>4680</v>
      </c>
      <c r="I29" s="10">
        <f t="shared" si="11"/>
        <v>30680</v>
      </c>
      <c r="J29" s="10">
        <f t="shared" ca="1" si="14"/>
        <v>260</v>
      </c>
      <c r="K29" s="13">
        <f t="shared" ca="1" si="15"/>
        <v>1300</v>
      </c>
      <c r="L29" s="13">
        <f t="shared" si="16"/>
        <v>4680</v>
      </c>
      <c r="M29" s="13"/>
      <c r="N29" s="13">
        <f t="shared" si="3"/>
        <v>30680</v>
      </c>
      <c r="O29" s="34"/>
      <c r="P29" s="32"/>
      <c r="Q29" s="15"/>
      <c r="R29" s="15"/>
      <c r="S29" s="17"/>
      <c r="T29" s="37"/>
    </row>
    <row r="30" spans="1:20" ht="28.5" x14ac:dyDescent="0.25">
      <c r="A30" s="64">
        <v>56707</v>
      </c>
      <c r="B30" s="59" t="s">
        <v>66</v>
      </c>
      <c r="C30" s="55">
        <v>45328</v>
      </c>
      <c r="D30" s="35">
        <v>96</v>
      </c>
      <c r="E30" s="36">
        <v>40352</v>
      </c>
      <c r="F30" s="36"/>
      <c r="G30" s="7">
        <f t="shared" si="12"/>
        <v>40352</v>
      </c>
      <c r="H30" s="9">
        <f t="shared" si="13"/>
        <v>7263</v>
      </c>
      <c r="I30" s="10">
        <f t="shared" si="11"/>
        <v>47615</v>
      </c>
      <c r="J30" s="10">
        <f t="shared" ca="1" si="14"/>
        <v>404</v>
      </c>
      <c r="K30" s="13">
        <f t="shared" ca="1" si="15"/>
        <v>2018</v>
      </c>
      <c r="L30" s="13">
        <f t="shared" si="16"/>
        <v>7263</v>
      </c>
      <c r="M30" s="13"/>
      <c r="N30" s="13">
        <f t="shared" si="3"/>
        <v>47615</v>
      </c>
      <c r="O30" s="34"/>
      <c r="P30" s="32"/>
      <c r="Q30" s="15"/>
      <c r="R30" s="15"/>
      <c r="S30" s="17"/>
      <c r="T30" s="37"/>
    </row>
    <row r="31" spans="1:20" ht="28.5" x14ac:dyDescent="0.25">
      <c r="A31" s="64">
        <v>56707</v>
      </c>
      <c r="B31" s="59" t="s">
        <v>67</v>
      </c>
      <c r="C31" s="55">
        <v>45331</v>
      </c>
      <c r="D31" s="35">
        <v>97</v>
      </c>
      <c r="E31" s="36">
        <v>26080</v>
      </c>
      <c r="F31" s="36"/>
      <c r="G31" s="7">
        <f t="shared" si="12"/>
        <v>26080</v>
      </c>
      <c r="H31" s="9">
        <f t="shared" si="13"/>
        <v>4694</v>
      </c>
      <c r="I31" s="10">
        <f t="shared" si="11"/>
        <v>30774</v>
      </c>
      <c r="J31" s="10">
        <f t="shared" ca="1" si="14"/>
        <v>261</v>
      </c>
      <c r="K31" s="13">
        <f t="shared" ca="1" si="15"/>
        <v>1304</v>
      </c>
      <c r="L31" s="13">
        <f t="shared" si="16"/>
        <v>4694</v>
      </c>
      <c r="M31" s="13"/>
      <c r="N31" s="13">
        <f t="shared" si="3"/>
        <v>30774</v>
      </c>
      <c r="O31" s="34"/>
      <c r="P31" s="32"/>
      <c r="Q31" s="15"/>
      <c r="R31" s="15"/>
      <c r="S31" s="17"/>
      <c r="T31" s="37"/>
    </row>
    <row r="32" spans="1:20" x14ac:dyDescent="0.25">
      <c r="A32" s="64"/>
      <c r="B32" s="60"/>
      <c r="C32" s="55"/>
      <c r="D32" s="35"/>
      <c r="E32" s="36"/>
      <c r="F32" s="36"/>
      <c r="G32" s="7"/>
      <c r="H32" s="9"/>
      <c r="I32" s="10"/>
      <c r="J32" s="10"/>
      <c r="K32" s="13"/>
      <c r="L32" s="13"/>
      <c r="M32" s="13"/>
      <c r="N32" s="13"/>
      <c r="O32" s="34"/>
      <c r="P32" s="32"/>
      <c r="Q32" s="36"/>
      <c r="R32" s="36"/>
      <c r="S32" s="38"/>
      <c r="T32" s="37"/>
    </row>
    <row r="33" spans="1:20" ht="15.75" thickBot="1" x14ac:dyDescent="0.3">
      <c r="A33" s="64"/>
      <c r="B33" s="61"/>
      <c r="C33" s="56"/>
      <c r="D33" s="39"/>
      <c r="E33" s="39"/>
      <c r="F33" s="39"/>
      <c r="G33" s="39"/>
      <c r="H33" s="39"/>
      <c r="I33" s="39"/>
      <c r="J33" s="39"/>
      <c r="K33" s="40"/>
      <c r="L33" s="39"/>
      <c r="M33" s="39"/>
      <c r="N33" s="39"/>
      <c r="O33" s="34"/>
      <c r="P33" s="41"/>
      <c r="Q33" s="42"/>
      <c r="R33" s="42"/>
      <c r="S33" s="43"/>
      <c r="T33" s="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Anish Lcepl</cp:lastModifiedBy>
  <dcterms:created xsi:type="dcterms:W3CDTF">2025-05-27T06:12:33Z</dcterms:created>
  <dcterms:modified xsi:type="dcterms:W3CDTF">2025-06-06T09:36:52Z</dcterms:modified>
</cp:coreProperties>
</file>