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Anish\Shiv Enterprises\"/>
    </mc:Choice>
  </mc:AlternateContent>
  <xr:revisionPtr revIDLastSave="0" documentId="13_ncr:1_{295231B9-E2C1-4B4E-993C-06E9B382DF6E}" xr6:coauthVersionLast="36" xr6:coauthVersionMax="47" xr10:uidLastSave="{00000000-0000-0000-0000-000000000000}"/>
  <bookViews>
    <workbookView xWindow="0" yWindow="0" windowWidth="17256" windowHeight="5556" xr2:uid="{00000000-000D-0000-FFFF-FFFF00000000}"/>
  </bookViews>
  <sheets>
    <sheet name="Shiv MZN" sheetId="1" r:id="rId1"/>
    <sheet name="Shiv SHM" sheetId="4" r:id="rId2"/>
  </sheets>
  <definedNames>
    <definedName name="_xlnm.Print_Area" localSheetId="0">'Shiv MZN'!$A$1:$S$69</definedName>
    <definedName name="_xlnm.Print_Area" localSheetId="1">'Shiv SHM'!$A$1:$T$35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0" i="1" l="1"/>
  <c r="G54" i="1"/>
  <c r="J54" i="1" s="1"/>
  <c r="R24" i="4"/>
  <c r="N24" i="4"/>
  <c r="P32" i="4" s="1"/>
  <c r="M18" i="4"/>
  <c r="J18" i="4"/>
  <c r="G18" i="4"/>
  <c r="L18" i="4" s="1"/>
  <c r="P17" i="4"/>
  <c r="M16" i="4"/>
  <c r="L16" i="4"/>
  <c r="H16" i="4"/>
  <c r="I16" i="4" s="1"/>
  <c r="G16" i="4"/>
  <c r="K16" i="4" s="1"/>
  <c r="Q15" i="4"/>
  <c r="M11" i="4"/>
  <c r="L11" i="4"/>
  <c r="H11" i="4"/>
  <c r="I11" i="4" s="1"/>
  <c r="G11" i="4"/>
  <c r="K11" i="4" s="1"/>
  <c r="G9" i="4"/>
  <c r="J9" i="4" s="1"/>
  <c r="M8" i="4"/>
  <c r="L8" i="4"/>
  <c r="H8" i="4"/>
  <c r="O8" i="4" s="1"/>
  <c r="G8" i="4"/>
  <c r="K8" i="4" s="1"/>
  <c r="J7" i="4"/>
  <c r="G7" i="4"/>
  <c r="M7" i="4" s="1"/>
  <c r="Q6" i="4"/>
  <c r="K50" i="1" l="1"/>
  <c r="J50" i="1"/>
  <c r="H50" i="1"/>
  <c r="O50" i="1" s="1"/>
  <c r="K54" i="1"/>
  <c r="H54" i="1"/>
  <c r="O54" i="1" s="1"/>
  <c r="K9" i="4"/>
  <c r="I8" i="4"/>
  <c r="P8" i="4" s="1"/>
  <c r="H7" i="4"/>
  <c r="O7" i="4" s="1"/>
  <c r="L7" i="4"/>
  <c r="J8" i="4"/>
  <c r="M9" i="4"/>
  <c r="M24" i="4" s="1"/>
  <c r="J11" i="4"/>
  <c r="P11" i="4" s="1"/>
  <c r="O11" i="4"/>
  <c r="E12" i="4" s="1"/>
  <c r="P12" i="4" s="1"/>
  <c r="J16" i="4"/>
  <c r="P16" i="4" s="1"/>
  <c r="O16" i="4"/>
  <c r="K18" i="4"/>
  <c r="K7" i="4"/>
  <c r="K24" i="4" s="1"/>
  <c r="H9" i="4"/>
  <c r="O9" i="4" s="1"/>
  <c r="L9" i="4"/>
  <c r="H18" i="4"/>
  <c r="I50" i="1" l="1"/>
  <c r="P50" i="1" s="1"/>
  <c r="I54" i="1"/>
  <c r="P54" i="1" s="1"/>
  <c r="E10" i="4"/>
  <c r="P10" i="4" s="1"/>
  <c r="O24" i="4"/>
  <c r="I9" i="4"/>
  <c r="P9" i="4" s="1"/>
  <c r="I18" i="4"/>
  <c r="O18" i="4"/>
  <c r="E19" i="4" s="1"/>
  <c r="P19" i="4" s="1"/>
  <c r="P33" i="4"/>
  <c r="R32" i="4" s="1"/>
  <c r="I7" i="4"/>
  <c r="P7" i="4" s="1"/>
  <c r="L24" i="4"/>
  <c r="T7" i="4" l="1"/>
  <c r="P36" i="4"/>
  <c r="R36" i="4"/>
  <c r="P18" i="4"/>
  <c r="T16" i="4" s="1"/>
  <c r="T24" i="4" l="1"/>
  <c r="P24" i="4"/>
  <c r="R26" i="4" l="1"/>
  <c r="R29" i="4"/>
  <c r="P34" i="4" l="1"/>
  <c r="P37" i="4" s="1"/>
  <c r="R33" i="4"/>
  <c r="R38" i="4"/>
  <c r="G52" i="1" l="1"/>
  <c r="Q51" i="1"/>
  <c r="G31" i="1"/>
  <c r="J31" i="1" s="1"/>
  <c r="K52" i="1" l="1"/>
  <c r="H52" i="1"/>
  <c r="O52" i="1" s="1"/>
  <c r="J52" i="1"/>
  <c r="K31" i="1"/>
  <c r="H31" i="1"/>
  <c r="O31" i="1" s="1"/>
  <c r="E32" i="1" s="1"/>
  <c r="P32" i="1" s="1"/>
  <c r="G29" i="1"/>
  <c r="G26" i="1"/>
  <c r="K26" i="1" s="1"/>
  <c r="E53" i="1" l="1"/>
  <c r="P53" i="1" s="1"/>
  <c r="I52" i="1"/>
  <c r="P52" i="1" s="1"/>
  <c r="I31" i="1"/>
  <c r="P31" i="1" s="1"/>
  <c r="J29" i="1"/>
  <c r="K29" i="1"/>
  <c r="H29" i="1"/>
  <c r="O29" i="1" s="1"/>
  <c r="E30" i="1" s="1"/>
  <c r="P30" i="1" s="1"/>
  <c r="H26" i="1"/>
  <c r="O26" i="1" s="1"/>
  <c r="E27" i="1" s="1"/>
  <c r="P27" i="1" s="1"/>
  <c r="J26" i="1"/>
  <c r="I29" i="1" l="1"/>
  <c r="P29" i="1" s="1"/>
  <c r="I26" i="1"/>
  <c r="P26" i="1" s="1"/>
  <c r="G44" i="1" l="1"/>
  <c r="H44" i="1" s="1"/>
  <c r="Q43" i="1"/>
  <c r="J44" i="1" l="1"/>
  <c r="K44" i="1"/>
  <c r="O44" i="1"/>
  <c r="I44" i="1"/>
  <c r="E45" i="1" l="1"/>
  <c r="P45" i="1" s="1"/>
  <c r="P44" i="1"/>
  <c r="G48" i="1" l="1"/>
  <c r="K48" i="1" s="1"/>
  <c r="G41" i="1"/>
  <c r="J41" i="1" s="1"/>
  <c r="Q47" i="1"/>
  <c r="Q40" i="1"/>
  <c r="Q36" i="1"/>
  <c r="G37" i="1"/>
  <c r="K37" i="1" s="1"/>
  <c r="K41" i="1" l="1"/>
  <c r="H48" i="1"/>
  <c r="I48" i="1" s="1"/>
  <c r="H41" i="1"/>
  <c r="O41" i="1" s="1"/>
  <c r="E42" i="1" s="1"/>
  <c r="P42" i="1" s="1"/>
  <c r="J48" i="1"/>
  <c r="J37" i="1"/>
  <c r="H37" i="1"/>
  <c r="O37" i="1" s="1"/>
  <c r="E38" i="1" l="1"/>
  <c r="P38" i="1" s="1"/>
  <c r="O48" i="1"/>
  <c r="I41" i="1"/>
  <c r="P41" i="1" s="1"/>
  <c r="I37" i="1"/>
  <c r="P37" i="1" s="1"/>
  <c r="Q23" i="1"/>
  <c r="Q18" i="1"/>
  <c r="G19" i="1"/>
  <c r="M19" i="1" s="1"/>
  <c r="G24" i="1"/>
  <c r="P48" i="1" l="1"/>
  <c r="E49" i="1"/>
  <c r="P49" i="1" s="1"/>
  <c r="H19" i="1"/>
  <c r="O19" i="1" s="1"/>
  <c r="E20" i="1" s="1"/>
  <c r="P20" i="1" s="1"/>
  <c r="J19" i="1"/>
  <c r="K19" i="1"/>
  <c r="L19" i="1"/>
  <c r="H24" i="1"/>
  <c r="O24" i="1" s="1"/>
  <c r="E25" i="1" s="1"/>
  <c r="P25" i="1" s="1"/>
  <c r="J24" i="1"/>
  <c r="K24" i="1"/>
  <c r="I19" i="1" l="1"/>
  <c r="P19" i="1" s="1"/>
  <c r="I24" i="1"/>
  <c r="P24" i="1" s="1"/>
  <c r="G14" i="1"/>
  <c r="L14" i="1" s="1"/>
  <c r="Q13" i="1"/>
  <c r="G9" i="1"/>
  <c r="Q7" i="1"/>
  <c r="L9" i="1" l="1"/>
  <c r="J9" i="1"/>
  <c r="M9" i="1"/>
  <c r="K9" i="1"/>
  <c r="K14" i="1"/>
  <c r="M14" i="1"/>
  <c r="J14" i="1"/>
  <c r="H14" i="1"/>
  <c r="O14" i="1" s="1"/>
  <c r="E15" i="1" s="1"/>
  <c r="P15" i="1" s="1"/>
  <c r="H9" i="1"/>
  <c r="O9" i="1" s="1"/>
  <c r="E11" i="1" l="1"/>
  <c r="P11" i="1" s="1"/>
  <c r="I14" i="1"/>
  <c r="P14" i="1" s="1"/>
  <c r="I9" i="1"/>
  <c r="P9" i="1" s="1"/>
  <c r="G8" i="1" l="1"/>
  <c r="L8" i="1" l="1"/>
  <c r="M8" i="1"/>
  <c r="H8" i="1"/>
  <c r="J8" i="1"/>
  <c r="K8" i="1"/>
  <c r="O8" i="1" l="1"/>
  <c r="I8" i="1"/>
  <c r="E10" i="1" l="1"/>
  <c r="P10" i="1" s="1"/>
  <c r="P8" i="1"/>
</calcChain>
</file>

<file path=xl/sharedStrings.xml><?xml version="1.0" encoding="utf-8"?>
<sst xmlns="http://schemas.openxmlformats.org/spreadsheetml/2006/main" count="133" uniqueCount="106">
  <si>
    <t>Invoice Details</t>
  </si>
  <si>
    <t>Invoice Date</t>
  </si>
  <si>
    <t>Invoice No</t>
  </si>
  <si>
    <t>Basic Amt</t>
  </si>
  <si>
    <t>18% GST</t>
  </si>
  <si>
    <t>Amount</t>
  </si>
  <si>
    <t>GST SD (18%)</t>
  </si>
  <si>
    <t>Final Amount</t>
  </si>
  <si>
    <t>Total Amount Paid</t>
  </si>
  <si>
    <t>UTR</t>
  </si>
  <si>
    <t>SD (5%)</t>
  </si>
  <si>
    <t>TDS (1%)</t>
  </si>
  <si>
    <t xml:space="preserve">Debit </t>
  </si>
  <si>
    <t>After Debit Amt</t>
  </si>
  <si>
    <t>Balance Payable Amount Rs. -</t>
  </si>
  <si>
    <t>Total Paid Amount Rs. -</t>
  </si>
  <si>
    <t>Hold Amount</t>
  </si>
  <si>
    <t>Bhamela Village Road Restoraton work</t>
  </si>
  <si>
    <t>17-10-2023 NEFT/AXISP00435127248/RIUP23/2662/SHIV ENTERPRISES/IDIB000M779 337192.00</t>
  </si>
  <si>
    <t>Total Hold</t>
  </si>
  <si>
    <t>GST</t>
  </si>
  <si>
    <t>16-01-2024 NEFT/AXISP00462907316/RIUP23/4129/SHIV ENTERPRISES/IDIB000M779 293412.00</t>
  </si>
  <si>
    <t>24-05-2024 NEFT/AXISP00502671398/RIUP24/0610/SHIV ENTERPRISES/IDIB000M779 148500.00</t>
  </si>
  <si>
    <t>26-04-2024 NEFT/AXISP00493934370/RIUP24/0225/SHIV ENTERPRISES/IDIB000M779 76829.00</t>
  </si>
  <si>
    <t>29-06-2024 NEFT/AXISP00513342517/RIUP24/0531/SHIV ENTERPRISES/IDIB000M779 ₹ 40,000.00</t>
  </si>
  <si>
    <t>21-08-2024 NEFT/AXISP00530351561/RIUP24/1324/SHIV ENTERPRISES/IDIB000M779 100000.00</t>
  </si>
  <si>
    <t>30-12-2023 NEFT/AXISP00457527702/RIUP23/4040/SHIV ENTERPRISES/IDIB000M779 198000.00</t>
  </si>
  <si>
    <t xml:space="preserve">2, 8 </t>
  </si>
  <si>
    <t>27-08-2024 NEFT/AXISP00532290671/RIUP24/1536/SHIV ENTERPRISES/IDIB000M779 49500.00</t>
  </si>
  <si>
    <t>27-08-2024 NEFT/AXISP00532290669/RIUP24/1535/SHIV ENTERPRISES/IDIB000M779 49500.00</t>
  </si>
  <si>
    <t>27-08-2024 NEFT/AXISP00532290667/RIUP24/1534/SHIV ENTERPRISES/IDIB000M779 49500.00</t>
  </si>
  <si>
    <t>01-10-2024 NEFT/AXISP00547368155/RIUP24/2053/SHIV ENTERPRISES/IDIB000M779 99000.00</t>
  </si>
  <si>
    <t>01-10-2024 NEFT/AXISP00547368154/RIUP24/2054/SHIV ENTERPRISES/IDIB000M779 99000.00</t>
  </si>
  <si>
    <t>SHIV ENTERPRISES</t>
  </si>
  <si>
    <t>11-10-2024 NEFT/AXISP00552664374/RIUP24/2174/SHIV ENTERPRISES/IDIB000M779 ₹ 99,000.00</t>
  </si>
  <si>
    <t>11-10-2024 NEFT/AXISP00552664373/RIUP24/2173/SHIV ENTERPRISES/IDIB000M779 ₹ 99,000.00</t>
  </si>
  <si>
    <t>2,8</t>
  </si>
  <si>
    <t>30-10-2024 NEFT/AXISP00561390205/RIUP24/2341/SHIV ENTERPRISES/IDIB000M779 148500.00</t>
  </si>
  <si>
    <t>DPR Excess</t>
  </si>
  <si>
    <t>Advance/ payment</t>
  </si>
  <si>
    <t>Credit note - Clear</t>
  </si>
  <si>
    <t>Hold excluding SD &amp; TDS</t>
  </si>
  <si>
    <t>Balance</t>
  </si>
  <si>
    <t>Shiv enterprises</t>
  </si>
  <si>
    <t>27-02-2025 NEFT/AXISP00623115428/RIUP24/3294/SHIV ENTERPRISES/IDIB000M779 214916.00</t>
  </si>
  <si>
    <t>27-02-2025 NEFT/AXISP00623109873/RIUP24/3292/SHIV ENTERPRISES/IDIB000M779 150480.00</t>
  </si>
  <si>
    <t>27-02-2025 NEFT/AXISP00623109874/RIUP24/3293/SHIV ENTERPRISES/IDIB000M779 48686.00</t>
  </si>
  <si>
    <t>05-03-2025 NEFT/AXISP00628177628/RIUP24/3337/SHIV ENTERPRISES/IDIB000M779 198000.00</t>
  </si>
  <si>
    <t>SHAMLI</t>
  </si>
  <si>
    <t>OC</t>
  </si>
  <si>
    <t>HT</t>
  </si>
  <si>
    <t>Hold Amount for additional work done of Lowring work</t>
  </si>
  <si>
    <t>RR-Village-Hurmrajpur Sahpur</t>
  </si>
  <si>
    <t>15-12-2023 NEFT/AXISP00453272886/RIUP23/3727/SHIV ENTERPRISES/IDIB000M779 204206.00</t>
  </si>
  <si>
    <t>05-02-2024 NEFT/AXISP00468222682/RIUP23/4328/SHIV ENTERPRISES/IDIB000M779 211658.00</t>
  </si>
  <si>
    <t>26-04-2024 NEFT/AXISP00493934369/RIUP24/0186/SHIV ENTERPRISES/IDIB000M779 165365.00</t>
  </si>
  <si>
    <t xml:space="preserve">GST </t>
  </si>
  <si>
    <t>3,6 &amp; 7</t>
  </si>
  <si>
    <t>20-08-2024 NEFT/AXISP00530112323/RIUP24/1508/SHIV ENTERPRISES/IDIB000M779 198000.00</t>
  </si>
  <si>
    <t>28-08-2024 NEFT/NEFT/AXISP00532487856/RIUP24/1541/SHIV ENTERPRISES/IDIB000M779 49500.00</t>
  </si>
  <si>
    <t>08-01-2025 NEFT/AXISP00595630492/RIUP24/2872/SHIV ENTERPRISES/IDIB000M779 99000.00</t>
  </si>
  <si>
    <t>RR-Village-LOHARIPUR</t>
  </si>
  <si>
    <t>24-04-2024 NEFT/AXISP00493457026/RIUP24/0200/SHIV ENTERPRISES/IDIB000M779 340668.00</t>
  </si>
  <si>
    <t>01.07.2024</t>
  </si>
  <si>
    <t>16-07-2024 NEFT O/W-YESIG41980136424-IDIB000M779-SHIVENTERPRISES-RIUP24/1095 144,212.00</t>
  </si>
  <si>
    <t>12.6.24</t>
  </si>
  <si>
    <t>16-07-2024 NEFT O/W-YESIG41980136423-IDIB000M779-SHIVENTERPRISES-RIUP24/1021 82,865.00</t>
  </si>
  <si>
    <t>27-08-2024 NEFT/AXISP00532290665/RIUP24/1537/SHIV ENTERPRISES/IDIB000M779 49500.00</t>
  </si>
  <si>
    <t>18-09-2024 NEFT/AXISP00541733405/RIUP24/1836/SHIV ENTERPRISES/IDIB000M779 99000.00</t>
  </si>
  <si>
    <t>02-01-2025 NEFT/AXISP00592467598/RIUP24/2834/SHIV ENTERPRISES/IDIB000M779 - ₹ 99,000.00</t>
  </si>
  <si>
    <t>03-05-2025 NEFT/AXISP00660581545/RIUP25/0202/SHIV ENTERPRISES/IDIB000M779 150000.00</t>
  </si>
  <si>
    <t>03-05-2025 NEFT/AXISP00660581544/RIUP25/0201/SHIV ENTERPRISES/IDIB000M779 150000.00</t>
  </si>
  <si>
    <t>20-05-2025 NEFT/AXISP00667913272/RIUP25/0294/SHIV ENTERPRISES/IDIB000M779 250000.00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</si>
  <si>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</si>
  <si>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</si>
  <si>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</si>
  <si>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</si>
  <si>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</si>
  <si>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</si>
  <si>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</si>
  <si>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</si>
  <si>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</si>
  <si>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</si>
  <si>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</si>
  <si>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</si>
  <si>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</si>
  <si>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</si>
  <si>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</si>
  <si>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</si>
  <si>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</si>
  <si>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</si>
  <si>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</si>
  <si>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</si>
  <si>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</si>
  <si>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GST Release Note</t>
  </si>
  <si>
    <t>AT SEEMLI VILLAGE BALANCE PIPE LAYING  (ROAD RESTORATION) WORK</t>
  </si>
  <si>
    <t>Bal RR Village-  nagla Pithori Work</t>
  </si>
  <si>
    <t>BW Village - Kheri Hussoin Work</t>
  </si>
  <si>
    <t>Chaurawala Village - BW Work</t>
  </si>
  <si>
    <t>Chamrawala Village - BW Work</t>
  </si>
  <si>
    <t>BEHEDI BLOCK Village CHARTHAWAL RR Work</t>
  </si>
  <si>
    <t>FALODA BLOCK Village PURKAZI RR Work</t>
  </si>
  <si>
    <t>RR CHAMRAWALA (ALMAWALA) Village BLOCK PURKAZI Work</t>
  </si>
  <si>
    <t xml:space="preserve">ATALI BLOCK BAGHRA Village BOUNDARY WALL  Work </t>
  </si>
  <si>
    <t xml:space="preserve"> ATALI BLOCK BAGHRA Village BOUNDARY WALL Work</t>
  </si>
  <si>
    <t>BAGHRA Village CONSTRUCTION OF SEMI CIRCULER DRAIN &amp; INTERLOCKING PAVEMENT FOR APPROACH ROAD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</si>
</sst>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theme="1"/>
      <name val="Comic Sans MS"/>
      <family val="4"/>
    </font>
    <font>
      <b/>
      <sz val="16"/>
      <color theme="4" tint="-0.249977111117893"/>
      <name val="Comic Sans MS"/>
      <family val="4"/>
    </font>
    <font>
      <b/>
      <sz val="16"/>
      <color theme="1"/>
      <name val="Comic Sans MS"/>
      <family val="4"/>
    </font>
    <font>
      <sz val="16"/>
      <color rgb="FFFF0000"/>
      <name val="Comic Sans MS"/>
      <family val="4"/>
    </font>
    <font>
      <b/>
      <sz val="16"/>
      <color rgb="FFFF0000"/>
      <name val="Comic Sans MS"/>
      <family val="4"/>
    </font>
    <font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color theme="3" tint="0.39997558519241921"/>
      <name val="Calibri"/>
      <family val="2"/>
      <scheme val="minor"/>
    </font>
    <font>
      <b/>
      <sz val="22"/>
      <color theme="4" tint="-0.249977111117893"/>
      <name val="Calibri"/>
      <family val="2"/>
      <scheme val="minor"/>
    </font>
    <font>
      <b/>
      <sz val="22"/>
      <name val="Calibri"/>
      <family val="2"/>
      <scheme val="minor"/>
    </font>
    <font>
      <sz val="22"/>
      <color rgb="FFFF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FF"/>
        <bgColor rgb="FF000000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31">
    <xf numFmtId="0" fontId="0" fillId="0" borderId="0" xfId="0"/>
    <xf numFmtId="0" fontId="0" fillId="2" borderId="0" xfId="0" applyFill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43" fontId="4" fillId="2" borderId="0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7" fillId="2" borderId="4" xfId="0" applyFont="1" applyFill="1" applyBorder="1" applyAlignment="1">
      <alignment horizontal="center" vertical="center" wrapText="1"/>
    </xf>
    <xf numFmtId="43" fontId="5" fillId="2" borderId="3" xfId="1" applyNumberFormat="1" applyFont="1" applyFill="1" applyBorder="1" applyAlignment="1">
      <alignment vertical="center"/>
    </xf>
    <xf numFmtId="0" fontId="4" fillId="3" borderId="0" xfId="0" applyFont="1" applyFill="1" applyAlignment="1">
      <alignment vertical="center"/>
    </xf>
    <xf numFmtId="0" fontId="4" fillId="2" borderId="2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15" fontId="5" fillId="2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43" fontId="5" fillId="2" borderId="2" xfId="1" applyNumberFormat="1" applyFont="1" applyFill="1" applyBorder="1" applyAlignment="1">
      <alignment vertical="center"/>
    </xf>
    <xf numFmtId="43" fontId="8" fillId="5" borderId="2" xfId="1" applyNumberFormat="1" applyFont="1" applyFill="1" applyBorder="1" applyAlignment="1">
      <alignment vertical="center"/>
    </xf>
    <xf numFmtId="0" fontId="7" fillId="2" borderId="2" xfId="0" applyFont="1" applyFill="1" applyBorder="1" applyAlignment="1">
      <alignment horizontal="center" vertical="center" wrapText="1"/>
    </xf>
    <xf numFmtId="43" fontId="5" fillId="2" borderId="5" xfId="1" applyNumberFormat="1" applyFont="1" applyFill="1" applyBorder="1" applyAlignment="1">
      <alignment vertical="center"/>
    </xf>
    <xf numFmtId="0" fontId="4" fillId="3" borderId="2" xfId="0" applyFont="1" applyFill="1" applyBorder="1" applyAlignment="1">
      <alignment vertical="center"/>
    </xf>
    <xf numFmtId="43" fontId="5" fillId="3" borderId="2" xfId="1" applyNumberFormat="1" applyFont="1" applyFill="1" applyBorder="1" applyAlignment="1">
      <alignment vertical="center"/>
    </xf>
    <xf numFmtId="9" fontId="5" fillId="3" borderId="2" xfId="1" applyNumberFormat="1" applyFont="1" applyFill="1" applyBorder="1" applyAlignment="1">
      <alignment vertical="center"/>
    </xf>
    <xf numFmtId="0" fontId="7" fillId="4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wrapText="1"/>
    </xf>
    <xf numFmtId="43" fontId="5" fillId="2" borderId="5" xfId="1" applyNumberFormat="1" applyFont="1" applyFill="1" applyBorder="1" applyAlignment="1">
      <alignment horizontal="right" vertical="center"/>
    </xf>
    <xf numFmtId="43" fontId="5" fillId="2" borderId="4" xfId="1" applyNumberFormat="1" applyFont="1" applyFill="1" applyBorder="1" applyAlignment="1">
      <alignment vertical="center"/>
    </xf>
    <xf numFmtId="43" fontId="7" fillId="2" borderId="4" xfId="1" applyNumberFormat="1" applyFont="1" applyFill="1" applyBorder="1" applyAlignment="1">
      <alignment vertical="center"/>
    </xf>
    <xf numFmtId="43" fontId="7" fillId="2" borderId="3" xfId="1" applyNumberFormat="1" applyFont="1" applyFill="1" applyBorder="1" applyAlignment="1">
      <alignment vertical="center"/>
    </xf>
    <xf numFmtId="43" fontId="4" fillId="2" borderId="0" xfId="1" applyNumberFormat="1" applyFont="1" applyFill="1" applyAlignment="1">
      <alignment vertical="center"/>
    </xf>
    <xf numFmtId="43" fontId="4" fillId="2" borderId="0" xfId="0" applyNumberFormat="1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4" fillId="0" borderId="2" xfId="0" applyFont="1" applyBorder="1" applyAlignment="1">
      <alignment vertical="center" wrapText="1"/>
    </xf>
    <xf numFmtId="43" fontId="5" fillId="3" borderId="2" xfId="1" applyNumberFormat="1" applyFont="1" applyFill="1" applyBorder="1" applyAlignment="1">
      <alignment vertical="center" wrapText="1"/>
    </xf>
    <xf numFmtId="43" fontId="5" fillId="2" borderId="5" xfId="1" applyNumberFormat="1" applyFont="1" applyFill="1" applyBorder="1" applyAlignment="1">
      <alignment vertical="center" wrapText="1"/>
    </xf>
    <xf numFmtId="43" fontId="7" fillId="2" borderId="4" xfId="1" applyNumberFormat="1" applyFont="1" applyFill="1" applyBorder="1" applyAlignment="1">
      <alignment vertical="center" wrapText="1"/>
    </xf>
    <xf numFmtId="43" fontId="5" fillId="2" borderId="2" xfId="1" applyNumberFormat="1" applyFont="1" applyFill="1" applyBorder="1" applyAlignment="1">
      <alignment vertical="center" wrapText="1"/>
    </xf>
    <xf numFmtId="43" fontId="7" fillId="2" borderId="3" xfId="1" applyNumberFormat="1" applyFont="1" applyFill="1" applyBorder="1" applyAlignment="1">
      <alignment vertical="center" wrapText="1"/>
    </xf>
    <xf numFmtId="43" fontId="3" fillId="2" borderId="0" xfId="0" applyNumberFormat="1" applyFont="1" applyFill="1" applyAlignment="1">
      <alignment vertical="center"/>
    </xf>
    <xf numFmtId="9" fontId="5" fillId="2" borderId="2" xfId="1" applyNumberFormat="1" applyFont="1" applyFill="1" applyBorder="1" applyAlignment="1">
      <alignment vertical="center"/>
    </xf>
    <xf numFmtId="0" fontId="4" fillId="2" borderId="2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vertical="center"/>
    </xf>
    <xf numFmtId="0" fontId="4" fillId="0" borderId="8" xfId="0" applyFont="1" applyBorder="1" applyAlignment="1">
      <alignment vertical="center"/>
    </xf>
    <xf numFmtId="43" fontId="4" fillId="2" borderId="8" xfId="1" applyNumberFormat="1" applyFont="1" applyFill="1" applyBorder="1" applyAlignment="1">
      <alignment vertical="center"/>
    </xf>
    <xf numFmtId="0" fontId="4" fillId="2" borderId="8" xfId="0" applyFont="1" applyFill="1" applyBorder="1" applyAlignment="1">
      <alignment vertical="center" wrapText="1"/>
    </xf>
    <xf numFmtId="0" fontId="4" fillId="2" borderId="11" xfId="0" applyFont="1" applyFill="1" applyBorder="1" applyAlignment="1">
      <alignment vertical="center"/>
    </xf>
    <xf numFmtId="0" fontId="4" fillId="2" borderId="9" xfId="0" applyFont="1" applyFill="1" applyBorder="1" applyAlignment="1">
      <alignment vertical="center"/>
    </xf>
    <xf numFmtId="0" fontId="4" fillId="2" borderId="10" xfId="0" applyFont="1" applyFill="1" applyBorder="1" applyAlignment="1">
      <alignment vertical="center"/>
    </xf>
    <xf numFmtId="43" fontId="4" fillId="2" borderId="10" xfId="1" applyNumberFormat="1" applyFont="1" applyFill="1" applyBorder="1" applyAlignment="1">
      <alignment vertical="center"/>
    </xf>
    <xf numFmtId="0" fontId="3" fillId="2" borderId="10" xfId="0" applyFont="1" applyFill="1" applyBorder="1" applyAlignment="1">
      <alignment vertical="center"/>
    </xf>
    <xf numFmtId="0" fontId="4" fillId="2" borderId="10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vertical="center"/>
    </xf>
    <xf numFmtId="0" fontId="5" fillId="2" borderId="10" xfId="0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14" fontId="4" fillId="2" borderId="10" xfId="0" applyNumberFormat="1" applyFont="1" applyFill="1" applyBorder="1" applyAlignment="1">
      <alignment vertical="center"/>
    </xf>
    <xf numFmtId="0" fontId="6" fillId="2" borderId="10" xfId="0" applyFont="1" applyFill="1" applyBorder="1" applyAlignment="1">
      <alignment vertical="center"/>
    </xf>
    <xf numFmtId="0" fontId="6" fillId="2" borderId="10" xfId="0" applyFont="1" applyFill="1" applyBorder="1" applyAlignment="1">
      <alignment vertical="center" wrapText="1"/>
    </xf>
    <xf numFmtId="0" fontId="10" fillId="2" borderId="0" xfId="0" applyFont="1" applyFill="1" applyAlignment="1">
      <alignment vertical="center"/>
    </xf>
    <xf numFmtId="0" fontId="11" fillId="2" borderId="0" xfId="0" applyFont="1" applyFill="1" applyAlignment="1">
      <alignment vertical="center"/>
    </xf>
    <xf numFmtId="0" fontId="12" fillId="2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43" fontId="12" fillId="2" borderId="0" xfId="1" applyNumberFormat="1" applyFont="1" applyFill="1" applyBorder="1" applyAlignment="1">
      <alignment vertical="center"/>
    </xf>
    <xf numFmtId="43" fontId="13" fillId="2" borderId="0" xfId="1" applyNumberFormat="1" applyFont="1" applyFill="1" applyBorder="1" applyAlignment="1">
      <alignment vertical="center"/>
    </xf>
    <xf numFmtId="43" fontId="11" fillId="2" borderId="0" xfId="1" applyNumberFormat="1" applyFont="1" applyFill="1" applyBorder="1" applyAlignment="1">
      <alignment horizontal="center" vertical="center"/>
    </xf>
    <xf numFmtId="43" fontId="12" fillId="2" borderId="0" xfId="1" applyNumberFormat="1" applyFont="1" applyFill="1" applyBorder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12" fillId="2" borderId="4" xfId="0" applyFont="1" applyFill="1" applyBorder="1" applyAlignment="1">
      <alignment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 wrapText="1"/>
    </xf>
    <xf numFmtId="43" fontId="15" fillId="2" borderId="4" xfId="1" applyNumberFormat="1" applyFont="1" applyFill="1" applyBorder="1" applyAlignment="1">
      <alignment horizontal="center" vertical="center"/>
    </xf>
    <xf numFmtId="43" fontId="11" fillId="2" borderId="4" xfId="1" applyNumberFormat="1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vertical="center"/>
    </xf>
    <xf numFmtId="43" fontId="12" fillId="2" borderId="3" xfId="1" applyNumberFormat="1" applyFont="1" applyFill="1" applyBorder="1" applyAlignment="1">
      <alignment vertical="center"/>
    </xf>
    <xf numFmtId="9" fontId="12" fillId="2" borderId="3" xfId="1" applyNumberFormat="1" applyFont="1" applyFill="1" applyBorder="1" applyAlignment="1">
      <alignment vertical="center"/>
    </xf>
    <xf numFmtId="0" fontId="11" fillId="2" borderId="3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vertical="center"/>
    </xf>
    <xf numFmtId="43" fontId="12" fillId="3" borderId="1" xfId="1" applyNumberFormat="1" applyFont="1" applyFill="1" applyBorder="1" applyAlignment="1">
      <alignment vertical="center"/>
    </xf>
    <xf numFmtId="9" fontId="12" fillId="3" borderId="1" xfId="1" applyNumberFormat="1" applyFont="1" applyFill="1" applyBorder="1" applyAlignment="1">
      <alignment vertical="center"/>
    </xf>
    <xf numFmtId="0" fontId="11" fillId="4" borderId="1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vertical="center"/>
    </xf>
    <xf numFmtId="0" fontId="15" fillId="2" borderId="2" xfId="0" applyFont="1" applyFill="1" applyBorder="1" applyAlignment="1">
      <alignment horizontal="center" vertical="center" wrapText="1"/>
    </xf>
    <xf numFmtId="15" fontId="12" fillId="2" borderId="2" xfId="0" applyNumberFormat="1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43" fontId="12" fillId="2" borderId="2" xfId="1" applyNumberFormat="1" applyFont="1" applyFill="1" applyBorder="1" applyAlignment="1">
      <alignment vertical="center"/>
    </xf>
    <xf numFmtId="43" fontId="16" fillId="5" borderId="2" xfId="1" applyNumberFormat="1" applyFont="1" applyFill="1" applyBorder="1" applyAlignment="1">
      <alignment vertical="center"/>
    </xf>
    <xf numFmtId="0" fontId="11" fillId="2" borderId="2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vertical="center"/>
    </xf>
    <xf numFmtId="0" fontId="12" fillId="3" borderId="2" xfId="0" applyFont="1" applyFill="1" applyBorder="1" applyAlignment="1">
      <alignment vertical="center"/>
    </xf>
    <xf numFmtId="43" fontId="12" fillId="3" borderId="2" xfId="1" applyNumberFormat="1" applyFont="1" applyFill="1" applyBorder="1" applyAlignment="1">
      <alignment vertical="center"/>
    </xf>
    <xf numFmtId="9" fontId="12" fillId="3" borderId="2" xfId="1" applyNumberFormat="1" applyFont="1" applyFill="1" applyBorder="1" applyAlignment="1">
      <alignment vertical="center"/>
    </xf>
    <xf numFmtId="0" fontId="11" fillId="4" borderId="2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vertical="center"/>
    </xf>
    <xf numFmtId="0" fontId="11" fillId="2" borderId="5" xfId="0" applyFont="1" applyFill="1" applyBorder="1" applyAlignment="1">
      <alignment horizontal="center" vertical="center" wrapText="1"/>
    </xf>
    <xf numFmtId="43" fontId="12" fillId="2" borderId="5" xfId="1" applyNumberFormat="1" applyFont="1" applyFill="1" applyBorder="1" applyAlignment="1">
      <alignment vertical="center"/>
    </xf>
    <xf numFmtId="0" fontId="12" fillId="0" borderId="5" xfId="0" applyFont="1" applyBorder="1" applyAlignment="1">
      <alignment vertical="center"/>
    </xf>
    <xf numFmtId="43" fontId="12" fillId="2" borderId="4" xfId="1" applyNumberFormat="1" applyFont="1" applyFill="1" applyBorder="1" applyAlignment="1">
      <alignment vertical="center"/>
    </xf>
    <xf numFmtId="43" fontId="11" fillId="2" borderId="4" xfId="1" applyNumberFormat="1" applyFont="1" applyFill="1" applyBorder="1" applyAlignment="1">
      <alignment vertical="center"/>
    </xf>
    <xf numFmtId="43" fontId="11" fillId="2" borderId="3" xfId="1" applyNumberFormat="1" applyFont="1" applyFill="1" applyBorder="1" applyAlignment="1">
      <alignment vertical="center"/>
    </xf>
    <xf numFmtId="43" fontId="12" fillId="2" borderId="0" xfId="1" applyNumberFormat="1" applyFont="1" applyFill="1" applyAlignment="1">
      <alignment vertical="center"/>
    </xf>
    <xf numFmtId="43" fontId="12" fillId="2" borderId="0" xfId="0" applyNumberFormat="1" applyFont="1" applyFill="1" applyAlignment="1">
      <alignment vertical="center"/>
    </xf>
    <xf numFmtId="43" fontId="12" fillId="0" borderId="0" xfId="1" applyNumberFormat="1" applyFont="1" applyFill="1" applyBorder="1" applyAlignment="1">
      <alignment vertical="center"/>
    </xf>
    <xf numFmtId="0" fontId="4" fillId="0" borderId="5" xfId="0" applyFont="1" applyBorder="1" applyAlignment="1">
      <alignment vertical="center" wrapText="1"/>
    </xf>
    <xf numFmtId="43" fontId="2" fillId="2" borderId="2" xfId="1" applyNumberFormat="1" applyFont="1" applyFill="1" applyBorder="1" applyAlignment="1">
      <alignment horizontal="center" vertical="center"/>
    </xf>
    <xf numFmtId="43" fontId="2" fillId="2" borderId="2" xfId="1" applyNumberFormat="1" applyFont="1" applyFill="1" applyBorder="1" applyAlignment="1">
      <alignment horizontal="center"/>
    </xf>
    <xf numFmtId="43" fontId="2" fillId="2" borderId="4" xfId="1" applyNumberFormat="1" applyFont="1" applyFill="1" applyBorder="1" applyAlignment="1">
      <alignment horizontal="center" vertical="center"/>
    </xf>
    <xf numFmtId="43" fontId="2" fillId="2" borderId="2" xfId="1" applyNumberFormat="1" applyFont="1" applyFill="1" applyBorder="1" applyAlignment="1">
      <alignment horizontal="right"/>
    </xf>
    <xf numFmtId="14" fontId="2" fillId="2" borderId="6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43" fontId="2" fillId="2" borderId="3" xfId="1" applyNumberFormat="1" applyFont="1" applyFill="1" applyBorder="1" applyAlignment="1">
      <alignment horizontal="center" vertical="center"/>
    </xf>
    <xf numFmtId="43" fontId="11" fillId="2" borderId="2" xfId="1" applyNumberFormat="1" applyFont="1" applyFill="1" applyBorder="1" applyAlignment="1">
      <alignment horizontal="center" vertical="center"/>
    </xf>
    <xf numFmtId="43" fontId="11" fillId="2" borderId="2" xfId="1" applyNumberFormat="1" applyFont="1" applyFill="1" applyBorder="1" applyAlignment="1">
      <alignment horizontal="center"/>
    </xf>
    <xf numFmtId="43" fontId="11" fillId="2" borderId="3" xfId="1" applyNumberFormat="1" applyFont="1" applyFill="1" applyBorder="1" applyAlignment="1">
      <alignment horizontal="center" vertical="center"/>
    </xf>
    <xf numFmtId="43" fontId="11" fillId="0" borderId="0" xfId="1" applyNumberFormat="1" applyFont="1" applyFill="1" applyBorder="1" applyAlignment="1">
      <alignment horizontal="center" vertical="center"/>
    </xf>
    <xf numFmtId="43" fontId="11" fillId="0" borderId="0" xfId="1" applyNumberFormat="1" applyFont="1" applyFill="1" applyBorder="1" applyAlignment="1">
      <alignment horizontal="center"/>
    </xf>
    <xf numFmtId="43" fontId="11" fillId="2" borderId="4" xfId="1" applyNumberFormat="1" applyFont="1" applyFill="1" applyBorder="1" applyAlignment="1">
      <alignment horizontal="center" vertical="center"/>
    </xf>
    <xf numFmtId="14" fontId="11" fillId="2" borderId="2" xfId="1" applyNumberFormat="1" applyFont="1" applyFill="1" applyBorder="1" applyAlignment="1">
      <alignment horizontal="center" vertical="center"/>
    </xf>
    <xf numFmtId="0" fontId="17" fillId="6" borderId="4" xfId="0" applyFont="1" applyFill="1" applyBorder="1" applyAlignment="1">
      <alignment horizontal="center" vertical="center" wrapText="1"/>
    </xf>
    <xf numFmtId="0" fontId="17" fillId="6" borderId="4" xfId="0" applyFont="1" applyFill="1" applyBorder="1" applyAlignment="1">
      <alignment horizontal="center" vertical="center"/>
    </xf>
    <xf numFmtId="0" fontId="19" fillId="6" borderId="4" xfId="0" applyFont="1" applyFill="1" applyBorder="1" applyAlignment="1">
      <alignment horizontal="center" vertical="center"/>
    </xf>
    <xf numFmtId="0" fontId="18" fillId="0" borderId="0" xfId="0" applyFont="1" applyAlignment="1">
      <alignment horizontal="center"/>
    </xf>
    <xf numFmtId="0" fontId="17" fillId="6" borderId="1" xfId="0" applyFont="1" applyFill="1" applyBorder="1" applyAlignment="1">
      <alignment vertical="center"/>
    </xf>
    <xf numFmtId="0" fontId="17" fillId="6" borderId="1" xfId="0" applyFont="1" applyFill="1" applyBorder="1" applyAlignment="1">
      <alignment horizontal="center" vertical="center" wrapText="1"/>
    </xf>
    <xf numFmtId="0" fontId="17" fillId="6" borderId="1" xfId="0" applyFont="1" applyFill="1" applyBorder="1" applyAlignment="1">
      <alignment horizontal="center" vertical="center"/>
    </xf>
    <xf numFmtId="0" fontId="17" fillId="0" borderId="12" xfId="0" applyFont="1" applyBorder="1"/>
    <xf numFmtId="0" fontId="3" fillId="2" borderId="12" xfId="0" applyFont="1" applyFill="1" applyBorder="1" applyAlignment="1">
      <alignment vertical="center"/>
    </xf>
    <xf numFmtId="0" fontId="4" fillId="2" borderId="12" xfId="0" applyFont="1" applyFill="1" applyBorder="1" applyAlignment="1">
      <alignment vertical="center"/>
    </xf>
    <xf numFmtId="0" fontId="18" fillId="0" borderId="12" xfId="0" applyFont="1" applyBorder="1"/>
  </cellXfs>
  <cellStyles count="2">
    <cellStyle name="Comma" xfId="1" builtinId="3"/>
    <cellStyle name="Normal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72"/>
  <sheetViews>
    <sheetView tabSelected="1" zoomScale="55" zoomScaleNormal="55" zoomScaleSheetLayoutView="55" workbookViewId="0">
      <selection activeCell="E23" sqref="E23"/>
    </sheetView>
  </sheetViews>
  <sheetFormatPr defaultColWidth="9" defaultRowHeight="21" x14ac:dyDescent="0.3"/>
  <cols>
    <col min="1" max="1" width="15.33203125" style="6" customWidth="1"/>
    <col min="2" max="2" width="65.33203125" style="6" customWidth="1"/>
    <col min="3" max="3" width="20.44140625" style="6" bestFit="1" customWidth="1"/>
    <col min="4" max="4" width="13.44140625" style="6" customWidth="1"/>
    <col min="5" max="5" width="20.6640625" style="6" bestFit="1" customWidth="1"/>
    <col min="6" max="6" width="20.109375" style="6" bestFit="1" customWidth="1"/>
    <col min="7" max="7" width="20.6640625" style="6" bestFit="1" customWidth="1"/>
    <col min="8" max="8" width="20.109375" style="32" bestFit="1" customWidth="1"/>
    <col min="9" max="9" width="20.6640625" style="32" bestFit="1" customWidth="1"/>
    <col min="10" max="10" width="21.44140625" style="6" customWidth="1"/>
    <col min="11" max="11" width="24.33203125" style="6" customWidth="1"/>
    <col min="12" max="14" width="25.109375" style="6" customWidth="1"/>
    <col min="15" max="15" width="23.5546875" style="6" bestFit="1" customWidth="1"/>
    <col min="16" max="16" width="25.33203125" style="6" bestFit="1" customWidth="1"/>
    <col min="17" max="17" width="11.5546875" style="6" customWidth="1"/>
    <col min="18" max="18" width="28.88671875" style="6" customWidth="1"/>
    <col min="19" max="19" width="122" style="34" customWidth="1"/>
    <col min="20" max="16384" width="9" style="6"/>
  </cols>
  <sheetData>
    <row r="1" spans="1:51" x14ac:dyDescent="0.3">
      <c r="A1" s="127" t="s">
        <v>73</v>
      </c>
      <c r="B1" s="128" t="s">
        <v>33</v>
      </c>
      <c r="C1" s="129"/>
      <c r="E1" s="46"/>
      <c r="F1" s="46"/>
      <c r="G1" s="46"/>
      <c r="H1" s="47"/>
      <c r="I1" s="47"/>
      <c r="J1" s="45"/>
      <c r="K1" s="45"/>
      <c r="L1" s="45"/>
      <c r="M1" s="45"/>
      <c r="N1" s="45"/>
      <c r="O1" s="45"/>
      <c r="P1" s="45"/>
      <c r="Q1" s="45"/>
      <c r="R1" s="45"/>
      <c r="S1" s="48"/>
    </row>
    <row r="2" spans="1:51" ht="25.2" x14ac:dyDescent="0.3">
      <c r="A2" s="127" t="s">
        <v>74</v>
      </c>
      <c r="B2" s="130" t="s">
        <v>77</v>
      </c>
      <c r="C2" s="129"/>
      <c r="G2" s="8"/>
      <c r="H2" s="7"/>
      <c r="I2" s="8"/>
      <c r="J2" s="9"/>
      <c r="K2" s="9"/>
      <c r="L2" s="9"/>
      <c r="M2" s="9"/>
      <c r="N2" s="9"/>
      <c r="O2" s="9"/>
      <c r="P2" s="9"/>
      <c r="Q2" s="9"/>
    </row>
    <row r="3" spans="1:51" ht="25.2" x14ac:dyDescent="0.3">
      <c r="A3" s="127" t="s">
        <v>75</v>
      </c>
      <c r="B3" s="130" t="s">
        <v>78</v>
      </c>
      <c r="C3" s="129"/>
      <c r="G3" s="8"/>
      <c r="H3" s="7"/>
      <c r="I3" s="8"/>
      <c r="J3" s="9"/>
      <c r="K3" s="9"/>
      <c r="L3" s="9"/>
      <c r="M3" s="9"/>
      <c r="N3" s="9"/>
      <c r="O3" s="9"/>
      <c r="P3" s="9"/>
      <c r="Q3" s="9"/>
    </row>
    <row r="4" spans="1:51" ht="25.8" thickBot="1" x14ac:dyDescent="0.35">
      <c r="A4" s="127" t="s">
        <v>76</v>
      </c>
      <c r="B4" s="130" t="s">
        <v>78</v>
      </c>
      <c r="C4" s="129"/>
      <c r="E4" s="56"/>
      <c r="F4" s="56"/>
      <c r="G4" s="56"/>
      <c r="H4" s="57"/>
      <c r="I4" s="57"/>
      <c r="J4" s="56"/>
      <c r="K4" s="56"/>
      <c r="L4" s="56"/>
      <c r="M4" s="56"/>
      <c r="N4" s="51"/>
      <c r="O4" s="51"/>
      <c r="P4" s="51"/>
      <c r="Q4" s="58"/>
      <c r="R4" s="59"/>
      <c r="S4" s="60"/>
    </row>
    <row r="5" spans="1:51" ht="25.2" x14ac:dyDescent="0.3">
      <c r="A5" s="124" t="s">
        <v>79</v>
      </c>
      <c r="B5" s="125" t="s">
        <v>80</v>
      </c>
      <c r="C5" s="126" t="s">
        <v>81</v>
      </c>
      <c r="D5" s="121" t="s">
        <v>82</v>
      </c>
      <c r="E5" s="120" t="s">
        <v>83</v>
      </c>
      <c r="F5" s="120" t="s">
        <v>84</v>
      </c>
      <c r="G5" s="121" t="s">
        <v>85</v>
      </c>
      <c r="H5" s="122" t="s">
        <v>86</v>
      </c>
      <c r="I5" s="121" t="s">
        <v>5</v>
      </c>
      <c r="J5" s="120" t="s">
        <v>87</v>
      </c>
      <c r="K5" s="120" t="s">
        <v>88</v>
      </c>
      <c r="L5" s="120" t="s">
        <v>89</v>
      </c>
      <c r="M5" s="120" t="s">
        <v>90</v>
      </c>
      <c r="N5" s="10" t="s">
        <v>16</v>
      </c>
      <c r="O5" s="120" t="s">
        <v>91</v>
      </c>
      <c r="P5" s="120" t="s">
        <v>92</v>
      </c>
      <c r="Q5" s="10"/>
      <c r="R5" s="120" t="s">
        <v>93</v>
      </c>
      <c r="S5" s="10" t="s">
        <v>9</v>
      </c>
    </row>
    <row r="6" spans="1:51" ht="25.2" x14ac:dyDescent="0.3">
      <c r="A6" s="13"/>
      <c r="B6" s="17"/>
      <c r="C6" s="17"/>
      <c r="D6" s="17"/>
      <c r="E6" s="17"/>
      <c r="F6" s="17"/>
      <c r="G6" s="17"/>
      <c r="H6" s="42">
        <v>0.18</v>
      </c>
      <c r="I6" s="17"/>
      <c r="J6" s="42">
        <v>0.01</v>
      </c>
      <c r="K6" s="42">
        <v>0.05</v>
      </c>
      <c r="L6" s="42">
        <v>0.05</v>
      </c>
      <c r="M6" s="42">
        <v>0.1</v>
      </c>
      <c r="N6" s="42"/>
      <c r="O6" s="42">
        <v>0.18</v>
      </c>
      <c r="P6" s="17"/>
      <c r="Q6" s="19"/>
      <c r="R6" s="17"/>
      <c r="S6" s="39"/>
    </row>
    <row r="7" spans="1:51" s="12" customFormat="1" ht="25.2" x14ac:dyDescent="0.3">
      <c r="A7" s="21"/>
      <c r="B7" s="22"/>
      <c r="C7" s="22"/>
      <c r="D7" s="22"/>
      <c r="E7" s="22"/>
      <c r="F7" s="22"/>
      <c r="G7" s="22"/>
      <c r="H7" s="23"/>
      <c r="I7" s="22"/>
      <c r="J7" s="23"/>
      <c r="K7" s="23"/>
      <c r="L7" s="23"/>
      <c r="M7" s="23"/>
      <c r="N7" s="23"/>
      <c r="O7" s="23"/>
      <c r="P7" s="22"/>
      <c r="Q7" s="24">
        <f>A8</f>
        <v>59503</v>
      </c>
      <c r="R7" s="22"/>
      <c r="S7" s="3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</row>
    <row r="8" spans="1:51" ht="42" x14ac:dyDescent="0.3">
      <c r="A8" s="13">
        <v>59503</v>
      </c>
      <c r="B8" s="14" t="s">
        <v>17</v>
      </c>
      <c r="C8" s="15">
        <v>45203</v>
      </c>
      <c r="D8" s="16">
        <v>1</v>
      </c>
      <c r="E8" s="17">
        <v>500824.5</v>
      </c>
      <c r="F8" s="17">
        <v>74000</v>
      </c>
      <c r="G8" s="17">
        <f>ROUND(E8-F8,)</f>
        <v>426825</v>
      </c>
      <c r="H8" s="17">
        <f>ROUND(G8*$H$6,0)</f>
        <v>76829</v>
      </c>
      <c r="I8" s="17">
        <f>G8+H8</f>
        <v>503654</v>
      </c>
      <c r="J8" s="17">
        <f>ROUND(G8*$J$6,)</f>
        <v>4268</v>
      </c>
      <c r="K8" s="17">
        <f>ROUND(G8*$K$6,)</f>
        <v>21341</v>
      </c>
      <c r="L8" s="17">
        <f>ROUND(G8*$L$6,)</f>
        <v>21341</v>
      </c>
      <c r="M8" s="17">
        <f>ROUND(G8*$M$6,)</f>
        <v>42683</v>
      </c>
      <c r="N8" s="17">
        <v>0</v>
      </c>
      <c r="O8" s="18">
        <f>H8</f>
        <v>76829</v>
      </c>
      <c r="P8" s="17">
        <f>ROUND(I8-SUM(J8:O8),0)</f>
        <v>337192</v>
      </c>
      <c r="Q8" s="19"/>
      <c r="R8" s="17">
        <v>337192</v>
      </c>
      <c r="S8" s="35" t="s">
        <v>18</v>
      </c>
    </row>
    <row r="9" spans="1:51" ht="25.2" x14ac:dyDescent="0.3">
      <c r="A9" s="13">
        <v>59503</v>
      </c>
      <c r="B9" s="14" t="s">
        <v>17</v>
      </c>
      <c r="C9" s="15">
        <v>45255</v>
      </c>
      <c r="D9" s="16" t="s">
        <v>27</v>
      </c>
      <c r="E9" s="17">
        <v>420857</v>
      </c>
      <c r="F9" s="17">
        <v>75000</v>
      </c>
      <c r="G9" s="17">
        <f>ROUND(E9-F9,)</f>
        <v>345857</v>
      </c>
      <c r="H9" s="17">
        <f>ROUND(G9*$H$6,0)</f>
        <v>62254</v>
      </c>
      <c r="I9" s="17">
        <f>G9+H9</f>
        <v>408111</v>
      </c>
      <c r="J9" s="17">
        <f>ROUND(G9*$J$6,)</f>
        <v>3459</v>
      </c>
      <c r="K9" s="17">
        <f>ROUND(G9*$K$6,)</f>
        <v>17293</v>
      </c>
      <c r="L9" s="17">
        <f>G9*10%</f>
        <v>34585.700000000004</v>
      </c>
      <c r="M9" s="17">
        <f>ROUND(G9*$M$6,)</f>
        <v>34586</v>
      </c>
      <c r="N9" s="17">
        <v>281597</v>
      </c>
      <c r="O9" s="18">
        <f>H9</f>
        <v>62254</v>
      </c>
      <c r="P9" s="17">
        <f>ROUND(I9-SUM(J9:O9),0)</f>
        <v>-25664</v>
      </c>
      <c r="Q9" s="19"/>
      <c r="R9" s="17">
        <v>76829</v>
      </c>
      <c r="S9" s="43" t="s">
        <v>23</v>
      </c>
    </row>
    <row r="10" spans="1:51" ht="42" x14ac:dyDescent="0.3">
      <c r="A10" s="13">
        <v>59503</v>
      </c>
      <c r="B10" s="123" t="s">
        <v>94</v>
      </c>
      <c r="C10" s="15"/>
      <c r="D10" s="16">
        <v>1</v>
      </c>
      <c r="E10" s="17">
        <f>O8</f>
        <v>76829</v>
      </c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8">
        <f>E10</f>
        <v>76829</v>
      </c>
      <c r="Q10" s="19"/>
      <c r="R10" s="17">
        <v>148500</v>
      </c>
      <c r="S10" s="35" t="s">
        <v>22</v>
      </c>
    </row>
    <row r="11" spans="1:51" ht="25.2" x14ac:dyDescent="0.3">
      <c r="A11" s="13">
        <v>59503</v>
      </c>
      <c r="B11" s="123" t="s">
        <v>94</v>
      </c>
      <c r="C11" s="15"/>
      <c r="D11" s="16">
        <v>8</v>
      </c>
      <c r="E11" s="17">
        <f>O9</f>
        <v>62254</v>
      </c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8">
        <f>E11</f>
        <v>62254</v>
      </c>
      <c r="Q11" s="19"/>
      <c r="R11" s="17"/>
      <c r="S11" s="35"/>
    </row>
    <row r="12" spans="1:51" ht="25.2" x14ac:dyDescent="0.3">
      <c r="A12" s="13">
        <v>59503</v>
      </c>
      <c r="B12" s="14" t="s">
        <v>40</v>
      </c>
      <c r="C12" s="15"/>
      <c r="D12" s="16" t="s">
        <v>36</v>
      </c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9"/>
      <c r="R12" s="17"/>
      <c r="S12" s="35"/>
    </row>
    <row r="13" spans="1:51" ht="25.2" x14ac:dyDescent="0.3">
      <c r="A13" s="21"/>
      <c r="B13" s="22"/>
      <c r="C13" s="22"/>
      <c r="D13" s="22"/>
      <c r="E13" s="22"/>
      <c r="F13" s="22"/>
      <c r="G13" s="22"/>
      <c r="H13" s="23"/>
      <c r="I13" s="22"/>
      <c r="J13" s="23"/>
      <c r="K13" s="23"/>
      <c r="L13" s="23"/>
      <c r="M13" s="23"/>
      <c r="N13" s="23"/>
      <c r="O13" s="23"/>
      <c r="P13" s="22"/>
      <c r="Q13" s="24">
        <f>A14</f>
        <v>61077</v>
      </c>
      <c r="R13" s="22"/>
      <c r="S13" s="36"/>
    </row>
    <row r="14" spans="1:51" ht="50.4" x14ac:dyDescent="0.3">
      <c r="A14" s="13">
        <v>61077</v>
      </c>
      <c r="B14" s="14" t="s">
        <v>95</v>
      </c>
      <c r="C14" s="15">
        <v>45293</v>
      </c>
      <c r="D14" s="16">
        <v>5</v>
      </c>
      <c r="E14" s="17">
        <v>563252</v>
      </c>
      <c r="F14" s="17">
        <v>166750</v>
      </c>
      <c r="G14" s="17">
        <f>ROUND(E14-F14,)</f>
        <v>396502</v>
      </c>
      <c r="H14" s="17">
        <f>ROUND(G14*$H$6,0)</f>
        <v>71370</v>
      </c>
      <c r="I14" s="17">
        <f>G14+H14</f>
        <v>467872</v>
      </c>
      <c r="J14" s="17">
        <f>ROUND(G14*$J$6,)</f>
        <v>3965</v>
      </c>
      <c r="K14" s="17">
        <f>ROUND(G14*$K$6,)</f>
        <v>19825</v>
      </c>
      <c r="L14" s="17">
        <f>G14*10%</f>
        <v>39650.200000000004</v>
      </c>
      <c r="M14" s="17">
        <f>ROUND(G14*$M$6,)</f>
        <v>39650</v>
      </c>
      <c r="N14" s="17">
        <v>0</v>
      </c>
      <c r="O14" s="18">
        <f>H14</f>
        <v>71370</v>
      </c>
      <c r="P14" s="17">
        <f>ROUND(I14-SUM(J14:O14),0)</f>
        <v>293412</v>
      </c>
      <c r="Q14" s="19"/>
      <c r="R14" s="17">
        <v>293412</v>
      </c>
      <c r="S14" s="35" t="s">
        <v>21</v>
      </c>
    </row>
    <row r="15" spans="1:51" ht="42" x14ac:dyDescent="0.3">
      <c r="A15" s="13">
        <v>61077</v>
      </c>
      <c r="B15" s="123" t="s">
        <v>94</v>
      </c>
      <c r="C15" s="15"/>
      <c r="D15" s="16">
        <v>5</v>
      </c>
      <c r="E15" s="17">
        <f>O14</f>
        <v>71370</v>
      </c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8">
        <f>E15</f>
        <v>71370</v>
      </c>
      <c r="Q15" s="19"/>
      <c r="R15" s="17">
        <v>40000</v>
      </c>
      <c r="S15" s="35" t="s">
        <v>24</v>
      </c>
    </row>
    <row r="16" spans="1:51" ht="25.2" x14ac:dyDescent="0.3">
      <c r="A16" s="13">
        <v>61077</v>
      </c>
      <c r="B16" s="14"/>
      <c r="C16" s="15"/>
      <c r="D16" s="16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9"/>
      <c r="R16" s="17">
        <v>49500</v>
      </c>
      <c r="S16" s="35" t="s">
        <v>28</v>
      </c>
    </row>
    <row r="17" spans="1:19" ht="25.2" x14ac:dyDescent="0.3">
      <c r="A17" s="13"/>
      <c r="B17" s="14"/>
      <c r="C17" s="15"/>
      <c r="D17" s="16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9"/>
      <c r="R17" s="17"/>
      <c r="S17" s="35"/>
    </row>
    <row r="18" spans="1:19" ht="25.2" x14ac:dyDescent="0.3">
      <c r="A18" s="21"/>
      <c r="B18" s="22"/>
      <c r="C18" s="22"/>
      <c r="D18" s="22"/>
      <c r="E18" s="22"/>
      <c r="F18" s="22"/>
      <c r="G18" s="22"/>
      <c r="H18" s="23"/>
      <c r="I18" s="22"/>
      <c r="J18" s="23"/>
      <c r="K18" s="23"/>
      <c r="L18" s="23"/>
      <c r="M18" s="23"/>
      <c r="N18" s="23"/>
      <c r="O18" s="23"/>
      <c r="P18" s="22"/>
      <c r="Q18" s="24">
        <f>A19</f>
        <v>61374</v>
      </c>
      <c r="R18" s="22"/>
      <c r="S18" s="36"/>
    </row>
    <row r="19" spans="1:19" ht="42" x14ac:dyDescent="0.3">
      <c r="A19" s="13">
        <v>61374</v>
      </c>
      <c r="B19" s="14" t="s">
        <v>96</v>
      </c>
      <c r="C19" s="15">
        <v>45497</v>
      </c>
      <c r="D19" s="16">
        <v>13</v>
      </c>
      <c r="E19" s="17">
        <v>155347</v>
      </c>
      <c r="F19" s="17">
        <v>78898</v>
      </c>
      <c r="G19" s="17">
        <f>ROUND(E19-F19,)</f>
        <v>76449</v>
      </c>
      <c r="H19" s="17">
        <f>ROUND(G19*$H$6,0)</f>
        <v>13761</v>
      </c>
      <c r="I19" s="17">
        <f>G19+H19</f>
        <v>90210</v>
      </c>
      <c r="J19" s="17">
        <f>ROUND(G19*$J$6,)</f>
        <v>764</v>
      </c>
      <c r="K19" s="17">
        <f>ROUND(G19*$K$6,)</f>
        <v>3822</v>
      </c>
      <c r="L19" s="17">
        <f>G19*10%</f>
        <v>7644.9000000000005</v>
      </c>
      <c r="M19" s="17">
        <f>ROUND(G19*$M$6,)</f>
        <v>7645</v>
      </c>
      <c r="N19" s="17">
        <v>0</v>
      </c>
      <c r="O19" s="18">
        <f>H19</f>
        <v>13761</v>
      </c>
      <c r="P19" s="17">
        <f>ROUND(I19-SUM(J19:O19),0)</f>
        <v>56573</v>
      </c>
      <c r="Q19" s="19"/>
      <c r="R19" s="17">
        <v>198000</v>
      </c>
      <c r="S19" s="35" t="s">
        <v>26</v>
      </c>
    </row>
    <row r="20" spans="1:19" ht="25.2" x14ac:dyDescent="0.3">
      <c r="A20" s="13">
        <v>61374</v>
      </c>
      <c r="B20" s="123" t="s">
        <v>94</v>
      </c>
      <c r="C20" s="15"/>
      <c r="D20" s="16">
        <v>13</v>
      </c>
      <c r="E20" s="17">
        <f>O19</f>
        <v>13761</v>
      </c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8">
        <f>E20</f>
        <v>13761</v>
      </c>
      <c r="Q20" s="19"/>
      <c r="R20" s="17">
        <v>49500</v>
      </c>
      <c r="S20" s="35" t="s">
        <v>29</v>
      </c>
    </row>
    <row r="21" spans="1:19" ht="25.2" x14ac:dyDescent="0.3">
      <c r="A21" s="13"/>
      <c r="B21" s="14"/>
      <c r="C21" s="15"/>
      <c r="D21" s="16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9"/>
      <c r="R21" s="17"/>
      <c r="S21" s="35"/>
    </row>
    <row r="22" spans="1:19" ht="25.2" x14ac:dyDescent="0.3">
      <c r="A22" s="13"/>
      <c r="B22" s="14"/>
      <c r="C22" s="15"/>
      <c r="D22" s="16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9"/>
      <c r="R22" s="17"/>
      <c r="S22" s="35"/>
    </row>
    <row r="23" spans="1:19" ht="25.2" x14ac:dyDescent="0.3">
      <c r="A23" s="21"/>
      <c r="B23" s="22"/>
      <c r="C23" s="22"/>
      <c r="D23" s="22"/>
      <c r="E23" s="22"/>
      <c r="F23" s="22"/>
      <c r="G23" s="22"/>
      <c r="H23" s="23"/>
      <c r="I23" s="22"/>
      <c r="J23" s="23"/>
      <c r="K23" s="23"/>
      <c r="L23" s="23"/>
      <c r="M23" s="23"/>
      <c r="N23" s="23"/>
      <c r="O23" s="23"/>
      <c r="P23" s="22"/>
      <c r="Q23" s="24">
        <f>A24</f>
        <v>65099</v>
      </c>
      <c r="R23" s="22"/>
      <c r="S23" s="36"/>
    </row>
    <row r="24" spans="1:19" ht="42" x14ac:dyDescent="0.3">
      <c r="A24" s="13">
        <v>65099</v>
      </c>
      <c r="B24" s="14" t="s">
        <v>97</v>
      </c>
      <c r="C24" s="15">
        <v>45497</v>
      </c>
      <c r="D24" s="16">
        <v>14</v>
      </c>
      <c r="E24" s="17">
        <v>121520</v>
      </c>
      <c r="F24" s="17"/>
      <c r="G24" s="17">
        <f>ROUND(E24-F24,)</f>
        <v>121520</v>
      </c>
      <c r="H24" s="17">
        <f>ROUND(G24*$H$6,0)</f>
        <v>21874</v>
      </c>
      <c r="I24" s="17">
        <f>G24+H24</f>
        <v>143394</v>
      </c>
      <c r="J24" s="17">
        <f>ROUND(G24*$J$6,)</f>
        <v>1215</v>
      </c>
      <c r="K24" s="17">
        <f>ROUND(G24*$K$6,)</f>
        <v>6076</v>
      </c>
      <c r="L24" s="17"/>
      <c r="M24" s="17"/>
      <c r="N24" s="17">
        <v>0</v>
      </c>
      <c r="O24" s="18">
        <f>H24</f>
        <v>21874</v>
      </c>
      <c r="P24" s="17">
        <f>ROUND(I24-SUM(J24:O24),0)</f>
        <v>114229</v>
      </c>
      <c r="Q24" s="19"/>
      <c r="R24" s="17">
        <v>100000</v>
      </c>
      <c r="S24" s="35" t="s">
        <v>25</v>
      </c>
    </row>
    <row r="25" spans="1:19" ht="25.2" x14ac:dyDescent="0.3">
      <c r="A25" s="13">
        <v>65099</v>
      </c>
      <c r="B25" s="123" t="s">
        <v>94</v>
      </c>
      <c r="C25" s="15"/>
      <c r="D25" s="16">
        <v>14</v>
      </c>
      <c r="E25" s="17">
        <f>O24</f>
        <v>21874</v>
      </c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8">
        <f>E25</f>
        <v>21874</v>
      </c>
      <c r="Q25" s="19"/>
      <c r="R25" s="17">
        <v>49500</v>
      </c>
      <c r="S25" s="35" t="s">
        <v>30</v>
      </c>
    </row>
    <row r="26" spans="1:19" ht="42" x14ac:dyDescent="0.3">
      <c r="A26" s="13">
        <v>65099</v>
      </c>
      <c r="B26" s="14" t="s">
        <v>97</v>
      </c>
      <c r="C26" s="15">
        <v>45652</v>
      </c>
      <c r="D26" s="16">
        <v>20</v>
      </c>
      <c r="E26" s="17">
        <v>211977</v>
      </c>
      <c r="F26" s="17"/>
      <c r="G26" s="17">
        <f>ROUND(E26-F26,)</f>
        <v>211977</v>
      </c>
      <c r="H26" s="17">
        <f>ROUND(G26*$H$6,0)</f>
        <v>38156</v>
      </c>
      <c r="I26" s="17">
        <f>G26+H26</f>
        <v>250133</v>
      </c>
      <c r="J26" s="17">
        <f>ROUND(G26*$J$6,)</f>
        <v>2120</v>
      </c>
      <c r="K26" s="17">
        <f>ROUND(G26*$K$6,)</f>
        <v>10599</v>
      </c>
      <c r="L26" s="17"/>
      <c r="M26" s="17"/>
      <c r="N26" s="17">
        <v>0</v>
      </c>
      <c r="O26" s="18">
        <f>H26</f>
        <v>38156</v>
      </c>
      <c r="P26" s="17">
        <f>ROUND(I26-SUM(J26:O26),0)</f>
        <v>199258</v>
      </c>
      <c r="Q26" s="44"/>
      <c r="R26" s="17">
        <v>150000</v>
      </c>
      <c r="S26" s="35" t="s">
        <v>70</v>
      </c>
    </row>
    <row r="27" spans="1:19" ht="25.2" x14ac:dyDescent="0.3">
      <c r="A27" s="13">
        <v>65099</v>
      </c>
      <c r="B27" s="123" t="s">
        <v>94</v>
      </c>
      <c r="C27" s="15"/>
      <c r="D27" s="16">
        <v>20</v>
      </c>
      <c r="E27" s="17">
        <f>O26</f>
        <v>38156</v>
      </c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8">
        <f>E27</f>
        <v>38156</v>
      </c>
      <c r="Q27" s="44"/>
      <c r="R27" s="17"/>
      <c r="S27" s="35"/>
    </row>
    <row r="28" spans="1:19" ht="25.2" x14ac:dyDescent="0.3">
      <c r="A28" s="21"/>
      <c r="B28" s="22"/>
      <c r="C28" s="22"/>
      <c r="D28" s="22"/>
      <c r="E28" s="22"/>
      <c r="F28" s="22"/>
      <c r="G28" s="22"/>
      <c r="H28" s="23"/>
      <c r="I28" s="22"/>
      <c r="J28" s="23"/>
      <c r="K28" s="23"/>
      <c r="L28" s="23"/>
      <c r="M28" s="23"/>
      <c r="N28" s="23"/>
      <c r="O28" s="23"/>
      <c r="P28" s="22"/>
      <c r="Q28" s="24">
        <v>66134</v>
      </c>
      <c r="R28" s="22"/>
      <c r="S28" s="36"/>
    </row>
    <row r="29" spans="1:19" ht="25.2" x14ac:dyDescent="0.3">
      <c r="A29" s="13">
        <v>66134</v>
      </c>
      <c r="B29" s="14" t="s">
        <v>98</v>
      </c>
      <c r="C29" s="15">
        <v>45651</v>
      </c>
      <c r="D29" s="16">
        <v>19</v>
      </c>
      <c r="E29" s="17">
        <v>265370</v>
      </c>
      <c r="F29" s="17">
        <v>20700</v>
      </c>
      <c r="G29" s="17">
        <f>ROUND(E29-F29,)</f>
        <v>244670</v>
      </c>
      <c r="H29" s="17">
        <f>ROUND(G29*$H$6,0)</f>
        <v>44041</v>
      </c>
      <c r="I29" s="17">
        <f>G29+H29</f>
        <v>288711</v>
      </c>
      <c r="J29" s="17">
        <f>ROUND(G29*$J$6,)</f>
        <v>2447</v>
      </c>
      <c r="K29" s="17">
        <f>ROUND(G29*$K$6,)</f>
        <v>12234</v>
      </c>
      <c r="L29" s="17"/>
      <c r="M29" s="17"/>
      <c r="N29" s="17">
        <v>0</v>
      </c>
      <c r="O29" s="18">
        <f>H29</f>
        <v>44041</v>
      </c>
      <c r="P29" s="17">
        <f>ROUND(I29-SUM(J29:O29),0)</f>
        <v>229989</v>
      </c>
      <c r="Q29" s="19"/>
      <c r="R29" s="17">
        <v>99000</v>
      </c>
      <c r="S29" s="35" t="s">
        <v>31</v>
      </c>
    </row>
    <row r="30" spans="1:19" ht="42" x14ac:dyDescent="0.3">
      <c r="A30" s="13">
        <v>66134</v>
      </c>
      <c r="B30" s="123" t="s">
        <v>94</v>
      </c>
      <c r="C30" s="15"/>
      <c r="D30" s="16">
        <v>19</v>
      </c>
      <c r="E30" s="17">
        <f>O29</f>
        <v>44041</v>
      </c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8">
        <f>E30</f>
        <v>44041</v>
      </c>
      <c r="Q30" s="19"/>
      <c r="R30" s="17">
        <v>99000</v>
      </c>
      <c r="S30" s="35" t="s">
        <v>35</v>
      </c>
    </row>
    <row r="31" spans="1:19" ht="25.2" x14ac:dyDescent="0.3">
      <c r="A31" s="13">
        <v>66134</v>
      </c>
      <c r="B31" s="14" t="s">
        <v>98</v>
      </c>
      <c r="C31" s="15">
        <v>45724</v>
      </c>
      <c r="D31" s="16">
        <v>21</v>
      </c>
      <c r="E31" s="17">
        <v>31220</v>
      </c>
      <c r="F31" s="17">
        <v>0</v>
      </c>
      <c r="G31" s="17">
        <f>ROUND(E31-F31,)</f>
        <v>31220</v>
      </c>
      <c r="H31" s="17">
        <f>ROUND(G31*$H$6,0)</f>
        <v>5620</v>
      </c>
      <c r="I31" s="17">
        <f>G31+H31</f>
        <v>36840</v>
      </c>
      <c r="J31" s="17">
        <f>ROUND(G31*$J$6,)</f>
        <v>312</v>
      </c>
      <c r="K31" s="17">
        <f>ROUND(G31*$K$6,)</f>
        <v>1561</v>
      </c>
      <c r="L31" s="17"/>
      <c r="M31" s="17"/>
      <c r="N31" s="17">
        <v>0</v>
      </c>
      <c r="O31" s="18">
        <f>H31</f>
        <v>5620</v>
      </c>
      <c r="P31" s="17">
        <f>ROUND(I31-SUM(J31:O31),0)</f>
        <v>29347</v>
      </c>
      <c r="Q31" s="19"/>
      <c r="R31" s="17"/>
      <c r="S31" s="35"/>
    </row>
    <row r="32" spans="1:19" ht="25.2" x14ac:dyDescent="0.3">
      <c r="A32" s="13">
        <v>66134</v>
      </c>
      <c r="B32" s="123" t="s">
        <v>94</v>
      </c>
      <c r="C32" s="15"/>
      <c r="D32" s="16">
        <v>21</v>
      </c>
      <c r="E32" s="17">
        <f>O31</f>
        <v>5620</v>
      </c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8">
        <f>E32</f>
        <v>5620</v>
      </c>
      <c r="Q32" s="19"/>
      <c r="R32" s="17"/>
      <c r="S32" s="35"/>
    </row>
    <row r="33" spans="1:19" ht="25.2" x14ac:dyDescent="0.3">
      <c r="A33" s="21"/>
      <c r="B33" s="22"/>
      <c r="C33" s="22"/>
      <c r="D33" s="22"/>
      <c r="E33" s="22"/>
      <c r="F33" s="22"/>
      <c r="G33" s="22"/>
      <c r="H33" s="23"/>
      <c r="I33" s="22"/>
      <c r="J33" s="23"/>
      <c r="K33" s="23"/>
      <c r="L33" s="23"/>
      <c r="M33" s="23"/>
      <c r="N33" s="23"/>
      <c r="O33" s="23"/>
      <c r="P33" s="22"/>
      <c r="Q33" s="24">
        <v>66135</v>
      </c>
      <c r="R33" s="22"/>
      <c r="S33" s="36"/>
    </row>
    <row r="34" spans="1:19" ht="25.2" x14ac:dyDescent="0.3">
      <c r="A34" s="13">
        <v>66135</v>
      </c>
      <c r="B34" s="14" t="s">
        <v>99</v>
      </c>
      <c r="C34" s="15"/>
      <c r="D34" s="16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9"/>
      <c r="R34" s="17">
        <v>99000</v>
      </c>
      <c r="S34" s="35" t="s">
        <v>32</v>
      </c>
    </row>
    <row r="35" spans="1:19" ht="42" x14ac:dyDescent="0.3">
      <c r="A35" s="13">
        <v>66135</v>
      </c>
      <c r="B35" s="14"/>
      <c r="C35" s="15"/>
      <c r="D35" s="16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9"/>
      <c r="R35" s="17">
        <v>99000</v>
      </c>
      <c r="S35" s="35" t="s">
        <v>34</v>
      </c>
    </row>
    <row r="36" spans="1:19" ht="25.2" x14ac:dyDescent="0.3">
      <c r="A36" s="21"/>
      <c r="B36" s="22"/>
      <c r="C36" s="22"/>
      <c r="D36" s="22"/>
      <c r="E36" s="22"/>
      <c r="F36" s="22"/>
      <c r="G36" s="22"/>
      <c r="H36" s="23"/>
      <c r="I36" s="22"/>
      <c r="J36" s="23"/>
      <c r="K36" s="23"/>
      <c r="L36" s="23"/>
      <c r="M36" s="23"/>
      <c r="N36" s="23"/>
      <c r="O36" s="23"/>
      <c r="P36" s="22"/>
      <c r="Q36" s="24">
        <f>A37</f>
        <v>66236</v>
      </c>
      <c r="R36" s="22"/>
      <c r="S36" s="36"/>
    </row>
    <row r="37" spans="1:19" ht="50.4" x14ac:dyDescent="0.3">
      <c r="A37" s="13">
        <v>66236</v>
      </c>
      <c r="B37" s="14" t="s">
        <v>100</v>
      </c>
      <c r="C37" s="15">
        <v>45591</v>
      </c>
      <c r="D37" s="16">
        <v>16</v>
      </c>
      <c r="E37" s="17">
        <v>43470</v>
      </c>
      <c r="F37" s="17"/>
      <c r="G37" s="17">
        <f>ROUND(E37-F37,)</f>
        <v>43470</v>
      </c>
      <c r="H37" s="17">
        <f>ROUND(G37*$H$6,0)</f>
        <v>7825</v>
      </c>
      <c r="I37" s="17">
        <f>G37+H37</f>
        <v>51295</v>
      </c>
      <c r="J37" s="17">
        <f>ROUND(G37*$J$6,)</f>
        <v>435</v>
      </c>
      <c r="K37" s="17">
        <f>ROUND(G37*$K$6,)</f>
        <v>2174</v>
      </c>
      <c r="L37" s="17"/>
      <c r="M37" s="17"/>
      <c r="N37" s="17">
        <v>0</v>
      </c>
      <c r="O37" s="18">
        <f>H37</f>
        <v>7825</v>
      </c>
      <c r="P37" s="17">
        <f>ROUND(I37-SUM(J37:O37),0)</f>
        <v>40861</v>
      </c>
      <c r="Q37" s="19"/>
      <c r="R37" s="17">
        <v>48686</v>
      </c>
      <c r="S37" s="35" t="s">
        <v>46</v>
      </c>
    </row>
    <row r="38" spans="1:19" ht="25.2" x14ac:dyDescent="0.3">
      <c r="A38" s="13">
        <v>66236</v>
      </c>
      <c r="B38" s="123" t="s">
        <v>94</v>
      </c>
      <c r="C38" s="15"/>
      <c r="D38" s="16">
        <v>16</v>
      </c>
      <c r="E38" s="17">
        <f>O37</f>
        <v>7825</v>
      </c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8">
        <f>E38</f>
        <v>7825</v>
      </c>
      <c r="Q38" s="19"/>
      <c r="R38" s="17"/>
      <c r="S38" s="35"/>
    </row>
    <row r="39" spans="1:19" ht="25.2" x14ac:dyDescent="0.3">
      <c r="A39" s="13"/>
      <c r="B39" s="14"/>
      <c r="C39" s="15"/>
      <c r="D39" s="16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9"/>
      <c r="R39" s="17"/>
      <c r="S39" s="35"/>
    </row>
    <row r="40" spans="1:19" ht="25.2" x14ac:dyDescent="0.3">
      <c r="A40" s="21"/>
      <c r="B40" s="22"/>
      <c r="C40" s="22"/>
      <c r="D40" s="22"/>
      <c r="E40" s="22"/>
      <c r="F40" s="22"/>
      <c r="G40" s="22"/>
      <c r="H40" s="23"/>
      <c r="I40" s="22"/>
      <c r="J40" s="23"/>
      <c r="K40" s="23"/>
      <c r="L40" s="23"/>
      <c r="M40" s="23"/>
      <c r="N40" s="23"/>
      <c r="O40" s="23"/>
      <c r="P40" s="22"/>
      <c r="Q40" s="24">
        <f>A41</f>
        <v>66238</v>
      </c>
      <c r="R40" s="22"/>
      <c r="S40" s="36"/>
    </row>
    <row r="41" spans="1:19" ht="42" x14ac:dyDescent="0.3">
      <c r="A41" s="13">
        <v>66238</v>
      </c>
      <c r="B41" s="14" t="s">
        <v>101</v>
      </c>
      <c r="C41" s="15">
        <v>45593</v>
      </c>
      <c r="D41" s="16">
        <v>17</v>
      </c>
      <c r="E41" s="17">
        <v>134358</v>
      </c>
      <c r="F41" s="17"/>
      <c r="G41" s="17">
        <f>ROUND(E41-F41,)</f>
        <v>134358</v>
      </c>
      <c r="H41" s="17">
        <f>ROUND(G41*$H$6,0)</f>
        <v>24184</v>
      </c>
      <c r="I41" s="17">
        <f>G41+H41</f>
        <v>158542</v>
      </c>
      <c r="J41" s="17">
        <f>ROUND(G41*$J$6,)</f>
        <v>1344</v>
      </c>
      <c r="K41" s="17">
        <f>ROUND(G41*$K$6,)</f>
        <v>6718</v>
      </c>
      <c r="L41" s="17"/>
      <c r="M41" s="17"/>
      <c r="N41" s="17">
        <v>0</v>
      </c>
      <c r="O41" s="18">
        <f>H41</f>
        <v>24184</v>
      </c>
      <c r="P41" s="17">
        <f>ROUND(I41-SUM(J41:O41),0)</f>
        <v>126296</v>
      </c>
      <c r="Q41" s="44"/>
      <c r="R41" s="17">
        <v>150480</v>
      </c>
      <c r="S41" s="35" t="s">
        <v>45</v>
      </c>
    </row>
    <row r="42" spans="1:19" ht="25.2" x14ac:dyDescent="0.3">
      <c r="A42" s="13">
        <v>66238</v>
      </c>
      <c r="B42" s="123" t="s">
        <v>94</v>
      </c>
      <c r="C42" s="15"/>
      <c r="D42" s="16">
        <v>17</v>
      </c>
      <c r="E42" s="17">
        <f>O41</f>
        <v>24184</v>
      </c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8">
        <f>E42</f>
        <v>24184</v>
      </c>
      <c r="Q42" s="19"/>
      <c r="R42" s="17"/>
      <c r="S42" s="35"/>
    </row>
    <row r="43" spans="1:19" ht="25.2" x14ac:dyDescent="0.3">
      <c r="A43" s="21"/>
      <c r="B43" s="22"/>
      <c r="C43" s="22"/>
      <c r="D43" s="22"/>
      <c r="E43" s="22"/>
      <c r="F43" s="22"/>
      <c r="G43" s="22"/>
      <c r="H43" s="23"/>
      <c r="I43" s="22"/>
      <c r="J43" s="23"/>
      <c r="K43" s="23"/>
      <c r="L43" s="23"/>
      <c r="M43" s="23"/>
      <c r="N43" s="23"/>
      <c r="O43" s="23"/>
      <c r="P43" s="22"/>
      <c r="Q43" s="24">
        <f>A44</f>
        <v>66239</v>
      </c>
      <c r="R43" s="22"/>
      <c r="S43" s="36"/>
    </row>
    <row r="44" spans="1:19" ht="50.4" x14ac:dyDescent="0.3">
      <c r="A44" s="13">
        <v>66239</v>
      </c>
      <c r="B44" s="14" t="s">
        <v>102</v>
      </c>
      <c r="C44" s="15">
        <v>45595</v>
      </c>
      <c r="D44" s="16">
        <v>18</v>
      </c>
      <c r="E44" s="17">
        <v>209330</v>
      </c>
      <c r="F44" s="17"/>
      <c r="G44" s="17">
        <f>ROUND(E44-F44,)</f>
        <v>209330</v>
      </c>
      <c r="H44" s="17">
        <f>ROUND(G44*$H$6,0)</f>
        <v>37679</v>
      </c>
      <c r="I44" s="17">
        <f>G44+H44</f>
        <v>247009</v>
      </c>
      <c r="J44" s="17">
        <f>ROUND(G44*$J$6,)</f>
        <v>2093</v>
      </c>
      <c r="K44" s="17">
        <f>ROUND(G44*$K$6,)</f>
        <v>10467</v>
      </c>
      <c r="L44" s="17"/>
      <c r="M44" s="17"/>
      <c r="N44" s="17">
        <v>30000</v>
      </c>
      <c r="O44" s="18">
        <f>H44</f>
        <v>37679</v>
      </c>
      <c r="P44" s="17">
        <f>ROUND(I44-SUM(J44:O44),0)</f>
        <v>166770</v>
      </c>
      <c r="Q44" s="19"/>
      <c r="R44" s="17">
        <v>214916</v>
      </c>
      <c r="S44" s="35" t="s">
        <v>44</v>
      </c>
    </row>
    <row r="45" spans="1:19" ht="42" x14ac:dyDescent="0.3">
      <c r="A45" s="13">
        <v>66239</v>
      </c>
      <c r="B45" s="123" t="s">
        <v>94</v>
      </c>
      <c r="C45" s="15"/>
      <c r="D45" s="16">
        <v>18</v>
      </c>
      <c r="E45" s="17">
        <f>O44</f>
        <v>37679</v>
      </c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8">
        <f>E45</f>
        <v>37679</v>
      </c>
      <c r="Q45" s="19"/>
      <c r="R45" s="17">
        <v>198000</v>
      </c>
      <c r="S45" s="35" t="s">
        <v>47</v>
      </c>
    </row>
    <row r="46" spans="1:19" ht="25.2" x14ac:dyDescent="0.3">
      <c r="A46" s="13"/>
      <c r="B46" s="14"/>
      <c r="C46" s="15"/>
      <c r="D46" s="16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9"/>
      <c r="R46" s="17"/>
      <c r="S46" s="35"/>
    </row>
    <row r="47" spans="1:19" ht="25.2" x14ac:dyDescent="0.3">
      <c r="A47" s="21"/>
      <c r="B47" s="22"/>
      <c r="C47" s="22"/>
      <c r="D47" s="22"/>
      <c r="E47" s="22"/>
      <c r="F47" s="22"/>
      <c r="G47" s="22"/>
      <c r="H47" s="23"/>
      <c r="I47" s="22"/>
      <c r="J47" s="23"/>
      <c r="K47" s="23"/>
      <c r="L47" s="23"/>
      <c r="M47" s="23"/>
      <c r="N47" s="23"/>
      <c r="O47" s="23"/>
      <c r="P47" s="22"/>
      <c r="Q47" s="24">
        <f>A48</f>
        <v>66434</v>
      </c>
      <c r="R47" s="22"/>
      <c r="S47" s="36"/>
    </row>
    <row r="48" spans="1:19" ht="50.4" x14ac:dyDescent="0.3">
      <c r="A48" s="13">
        <v>66434</v>
      </c>
      <c r="B48" s="14" t="s">
        <v>103</v>
      </c>
      <c r="C48" s="15">
        <v>45591</v>
      </c>
      <c r="D48" s="16">
        <v>15</v>
      </c>
      <c r="E48" s="17">
        <v>126000</v>
      </c>
      <c r="F48" s="17">
        <v>21000</v>
      </c>
      <c r="G48" s="17">
        <f>ROUND(E48-F48,)</f>
        <v>105000</v>
      </c>
      <c r="H48" s="17">
        <f>ROUND(G48*$H$6,0)</f>
        <v>18900</v>
      </c>
      <c r="I48" s="17">
        <f>G48+H48</f>
        <v>123900</v>
      </c>
      <c r="J48" s="17">
        <f>ROUND(G48*$J$6,)</f>
        <v>1050</v>
      </c>
      <c r="K48" s="17">
        <f>ROUND(G48*$K$6,)</f>
        <v>5250</v>
      </c>
      <c r="L48" s="17"/>
      <c r="M48" s="17"/>
      <c r="N48" s="17">
        <v>0</v>
      </c>
      <c r="O48" s="18">
        <f>H48</f>
        <v>18900</v>
      </c>
      <c r="P48" s="17">
        <f>ROUND(I48-SUM(J48:O48),0)</f>
        <v>98700</v>
      </c>
      <c r="Q48" s="44"/>
      <c r="R48" s="17">
        <v>148500</v>
      </c>
      <c r="S48" s="35" t="s">
        <v>37</v>
      </c>
    </row>
    <row r="49" spans="1:19" ht="25.2" x14ac:dyDescent="0.3">
      <c r="A49" s="13">
        <v>66434</v>
      </c>
      <c r="B49" s="123" t="s">
        <v>94</v>
      </c>
      <c r="C49" s="15"/>
      <c r="D49" s="16">
        <v>15</v>
      </c>
      <c r="E49" s="17">
        <f>O48</f>
        <v>18900</v>
      </c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8">
        <f>E49</f>
        <v>18900</v>
      </c>
      <c r="Q49" s="19"/>
      <c r="R49" s="17"/>
      <c r="S49" s="35"/>
    </row>
    <row r="50" spans="1:19" ht="50.4" x14ac:dyDescent="0.3">
      <c r="A50" s="13">
        <v>66434</v>
      </c>
      <c r="B50" s="14" t="s">
        <v>104</v>
      </c>
      <c r="C50" s="15">
        <v>45798</v>
      </c>
      <c r="D50" s="16">
        <v>24</v>
      </c>
      <c r="E50" s="17">
        <v>292950</v>
      </c>
      <c r="F50" s="17">
        <v>0</v>
      </c>
      <c r="G50" s="17">
        <f>ROUND(E50-F50,)</f>
        <v>292950</v>
      </c>
      <c r="H50" s="17">
        <f>ROUND(G50*$H$6,0)</f>
        <v>52731</v>
      </c>
      <c r="I50" s="17">
        <f>G50+H50</f>
        <v>345681</v>
      </c>
      <c r="J50" s="17">
        <f>ROUND(G50*$J$6,)</f>
        <v>2930</v>
      </c>
      <c r="K50" s="17">
        <f>ROUND(G50*$K$6,)</f>
        <v>14648</v>
      </c>
      <c r="L50" s="17"/>
      <c r="M50" s="17"/>
      <c r="N50" s="17">
        <v>0</v>
      </c>
      <c r="O50" s="18">
        <f>H50</f>
        <v>52731</v>
      </c>
      <c r="P50" s="17">
        <f>ROUND(I50-SUM(J50:O50),0)</f>
        <v>275372</v>
      </c>
      <c r="Q50" s="19"/>
      <c r="R50" s="17"/>
      <c r="S50" s="35"/>
    </row>
    <row r="51" spans="1:19" ht="25.2" x14ac:dyDescent="0.3">
      <c r="A51" s="21"/>
      <c r="B51" s="22"/>
      <c r="C51" s="22"/>
      <c r="D51" s="22"/>
      <c r="E51" s="22"/>
      <c r="F51" s="22"/>
      <c r="G51" s="22"/>
      <c r="H51" s="23"/>
      <c r="I51" s="22"/>
      <c r="J51" s="23"/>
      <c r="K51" s="23"/>
      <c r="L51" s="23"/>
      <c r="M51" s="23"/>
      <c r="N51" s="23"/>
      <c r="O51" s="23"/>
      <c r="P51" s="22"/>
      <c r="Q51" s="24">
        <f>A52</f>
        <v>68380</v>
      </c>
      <c r="R51" s="22"/>
      <c r="S51" s="36"/>
    </row>
    <row r="52" spans="1:19" ht="100.8" x14ac:dyDescent="0.3">
      <c r="A52" s="13">
        <v>68380</v>
      </c>
      <c r="B52" s="14" t="s">
        <v>105</v>
      </c>
      <c r="C52" s="15">
        <v>45726</v>
      </c>
      <c r="D52" s="16">
        <v>22</v>
      </c>
      <c r="E52" s="17">
        <v>200792</v>
      </c>
      <c r="F52" s="17"/>
      <c r="G52" s="17">
        <f>ROUND(E52-F52,)</f>
        <v>200792</v>
      </c>
      <c r="H52" s="17">
        <f>ROUND(G52*$H$6,0)</f>
        <v>36143</v>
      </c>
      <c r="I52" s="17">
        <f>G52+H52</f>
        <v>236935</v>
      </c>
      <c r="J52" s="17">
        <f>ROUND(G52*$J$6,)</f>
        <v>2008</v>
      </c>
      <c r="K52" s="17">
        <f>ROUND(G52*$K$6,)</f>
        <v>10040</v>
      </c>
      <c r="L52" s="17"/>
      <c r="M52" s="17"/>
      <c r="N52" s="17">
        <v>0</v>
      </c>
      <c r="O52" s="18">
        <f>H52</f>
        <v>36143</v>
      </c>
      <c r="P52" s="17">
        <f>ROUND(I52-SUM(J52:O52),0)</f>
        <v>188744</v>
      </c>
      <c r="Q52" s="19"/>
      <c r="R52" s="17">
        <v>150000</v>
      </c>
      <c r="S52" s="35" t="s">
        <v>71</v>
      </c>
    </row>
    <row r="53" spans="1:19" ht="42" x14ac:dyDescent="0.3">
      <c r="A53" s="13">
        <v>68380</v>
      </c>
      <c r="B53" s="123" t="s">
        <v>94</v>
      </c>
      <c r="C53" s="15"/>
      <c r="D53" s="16">
        <v>22</v>
      </c>
      <c r="E53" s="17">
        <f>O52</f>
        <v>36143</v>
      </c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>
        <f>E53</f>
        <v>36143</v>
      </c>
      <c r="Q53" s="19"/>
      <c r="R53" s="17">
        <v>250000</v>
      </c>
      <c r="S53" s="35" t="s">
        <v>72</v>
      </c>
    </row>
    <row r="54" spans="1:19" ht="100.8" x14ac:dyDescent="0.3">
      <c r="A54" s="13">
        <v>68380</v>
      </c>
      <c r="B54" s="14" t="s">
        <v>105</v>
      </c>
      <c r="C54" s="15">
        <v>45783</v>
      </c>
      <c r="D54" s="16">
        <v>23</v>
      </c>
      <c r="E54" s="17">
        <v>395603</v>
      </c>
      <c r="F54" s="17">
        <v>67200</v>
      </c>
      <c r="G54" s="17">
        <f>ROUND(E54-F54,)</f>
        <v>328403</v>
      </c>
      <c r="H54" s="17">
        <f>ROUND(G54*$H$6,0)</f>
        <v>59113</v>
      </c>
      <c r="I54" s="17">
        <f>G54+H54</f>
        <v>387516</v>
      </c>
      <c r="J54" s="17">
        <f>ROUND(G54*$J$6,)</f>
        <v>3284</v>
      </c>
      <c r="K54" s="17">
        <f>ROUND(G54*$K$6,)</f>
        <v>16420</v>
      </c>
      <c r="L54" s="17"/>
      <c r="M54" s="17"/>
      <c r="N54" s="17">
        <v>0</v>
      </c>
      <c r="O54" s="18">
        <f>H54</f>
        <v>59113</v>
      </c>
      <c r="P54" s="17">
        <f>ROUND(I54-SUM(J54:O54),0)</f>
        <v>308699</v>
      </c>
      <c r="Q54" s="27"/>
      <c r="R54" s="20"/>
      <c r="S54" s="105"/>
    </row>
    <row r="55" spans="1:19" ht="25.8" thickBot="1" x14ac:dyDescent="0.35">
      <c r="A55" s="25"/>
      <c r="B55" s="26"/>
      <c r="C55" s="26"/>
      <c r="D55" s="26"/>
      <c r="E55" s="28"/>
      <c r="F55" s="28"/>
      <c r="G55" s="28"/>
      <c r="H55" s="20"/>
      <c r="I55" s="20"/>
      <c r="J55" s="20"/>
      <c r="K55" s="20"/>
      <c r="L55" s="20"/>
      <c r="M55" s="20"/>
      <c r="N55" s="20"/>
      <c r="O55" s="20"/>
      <c r="P55" s="20"/>
      <c r="Q55" s="27"/>
      <c r="R55" s="20"/>
      <c r="S55" s="37"/>
    </row>
    <row r="56" spans="1:19" ht="25.2" x14ac:dyDescent="0.3">
      <c r="A56" s="29"/>
      <c r="B56" s="29"/>
      <c r="C56" s="29"/>
      <c r="D56" s="29"/>
      <c r="E56" s="29"/>
      <c r="F56" s="29"/>
      <c r="G56" s="29"/>
      <c r="H56" s="29"/>
      <c r="I56" s="29"/>
      <c r="J56" s="29"/>
      <c r="K56" s="30"/>
      <c r="L56" s="30"/>
      <c r="M56" s="30"/>
      <c r="N56" s="30"/>
      <c r="O56" s="30"/>
      <c r="P56" s="30"/>
      <c r="Q56" s="30"/>
      <c r="R56" s="30"/>
      <c r="S56" s="38"/>
    </row>
    <row r="57" spans="1:19" ht="25.2" x14ac:dyDescent="0.3">
      <c r="A57" s="17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39"/>
    </row>
    <row r="58" spans="1:19" ht="25.8" thickBot="1" x14ac:dyDescent="0.35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31"/>
      <c r="S58" s="40"/>
    </row>
    <row r="59" spans="1:19" x14ac:dyDescent="0.3">
      <c r="A59" s="55"/>
      <c r="B59" s="45"/>
      <c r="C59" s="45"/>
      <c r="D59" s="45"/>
      <c r="E59" s="45"/>
      <c r="F59" s="45"/>
      <c r="G59" s="45"/>
      <c r="H59" s="47"/>
      <c r="I59" s="47"/>
      <c r="J59" s="45"/>
      <c r="K59" s="45"/>
      <c r="L59" s="45"/>
      <c r="M59" s="45"/>
      <c r="N59" s="45"/>
      <c r="O59" s="45"/>
      <c r="P59" s="45"/>
      <c r="Q59" s="45"/>
      <c r="R59" s="45"/>
      <c r="S59" s="48"/>
    </row>
    <row r="60" spans="1:19" ht="21.6" thickBot="1" x14ac:dyDescent="0.35">
      <c r="A60" s="49"/>
      <c r="H60" s="7"/>
      <c r="I60" s="7"/>
    </row>
    <row r="61" spans="1:19" ht="26.4" thickBot="1" x14ac:dyDescent="0.35">
      <c r="A61" s="49"/>
      <c r="H61" s="7"/>
      <c r="I61" s="108"/>
      <c r="J61" s="108"/>
      <c r="K61" s="108"/>
      <c r="L61" s="108"/>
      <c r="M61" s="61"/>
      <c r="N61" s="108"/>
      <c r="O61" s="108"/>
      <c r="P61" s="108"/>
      <c r="Q61" s="108"/>
    </row>
    <row r="62" spans="1:19" ht="26.4" thickBot="1" x14ac:dyDescent="0.35">
      <c r="A62" s="49"/>
      <c r="H62" s="7"/>
      <c r="I62" s="110"/>
      <c r="J62" s="111"/>
      <c r="K62" s="111"/>
      <c r="L62" s="111"/>
      <c r="M62" s="61"/>
      <c r="N62" s="110"/>
      <c r="O62" s="111"/>
      <c r="P62" s="111"/>
      <c r="Q62" s="111"/>
      <c r="R62" s="33"/>
    </row>
    <row r="63" spans="1:19" ht="25.8" x14ac:dyDescent="0.5">
      <c r="A63" s="49"/>
      <c r="H63" s="7"/>
      <c r="I63" s="106"/>
      <c r="J63" s="106"/>
      <c r="K63" s="107"/>
      <c r="L63" s="107"/>
      <c r="M63" s="61"/>
      <c r="N63" s="106"/>
      <c r="O63" s="106"/>
      <c r="P63" s="107"/>
      <c r="Q63" s="107"/>
      <c r="R63" s="33"/>
    </row>
    <row r="64" spans="1:19" ht="25.8" x14ac:dyDescent="0.5">
      <c r="A64" s="49"/>
      <c r="H64" s="7"/>
      <c r="I64" s="106"/>
      <c r="J64" s="106"/>
      <c r="K64" s="109"/>
      <c r="L64" s="109"/>
      <c r="M64" s="4"/>
      <c r="N64" s="106"/>
      <c r="O64" s="106"/>
      <c r="P64" s="107"/>
      <c r="Q64" s="107"/>
    </row>
    <row r="65" spans="1:19" ht="25.8" x14ac:dyDescent="0.5">
      <c r="A65" s="49"/>
      <c r="H65" s="7"/>
      <c r="I65" s="106"/>
      <c r="J65" s="106"/>
      <c r="K65" s="107"/>
      <c r="L65" s="107"/>
      <c r="M65" s="61"/>
      <c r="N65" s="106"/>
      <c r="O65" s="106"/>
      <c r="P65" s="107"/>
      <c r="Q65" s="107"/>
    </row>
    <row r="66" spans="1:19" ht="25.8" x14ac:dyDescent="0.5">
      <c r="A66" s="49"/>
      <c r="H66" s="7"/>
      <c r="I66" s="106"/>
      <c r="J66" s="106"/>
      <c r="K66" s="107"/>
      <c r="L66" s="107"/>
      <c r="M66" s="4"/>
      <c r="N66" s="106"/>
      <c r="O66" s="106"/>
      <c r="P66" s="106"/>
      <c r="Q66" s="106"/>
    </row>
    <row r="67" spans="1:19" ht="26.4" thickBot="1" x14ac:dyDescent="0.55000000000000004">
      <c r="A67" s="49"/>
      <c r="H67" s="7"/>
      <c r="I67" s="106"/>
      <c r="J67" s="106"/>
      <c r="K67" s="107"/>
      <c r="L67" s="107"/>
      <c r="M67" s="4"/>
      <c r="N67" s="112"/>
      <c r="O67" s="112"/>
      <c r="P67" s="112"/>
      <c r="Q67" s="112"/>
    </row>
    <row r="68" spans="1:19" x14ac:dyDescent="0.3">
      <c r="A68" s="49"/>
      <c r="H68" s="7"/>
      <c r="I68" s="7"/>
      <c r="K68" s="5"/>
      <c r="L68" s="41"/>
      <c r="M68" s="5"/>
      <c r="N68" s="5"/>
      <c r="O68" s="5"/>
      <c r="P68" s="5"/>
    </row>
    <row r="69" spans="1:19" ht="21.6" thickBot="1" x14ac:dyDescent="0.35">
      <c r="A69" s="50"/>
      <c r="B69" s="51"/>
      <c r="C69" s="51"/>
      <c r="D69" s="51"/>
      <c r="E69" s="51"/>
      <c r="F69" s="51"/>
      <c r="G69" s="51"/>
      <c r="H69" s="52"/>
      <c r="I69" s="52"/>
      <c r="J69" s="51"/>
      <c r="K69" s="53"/>
      <c r="L69" s="53"/>
      <c r="M69" s="53"/>
      <c r="N69" s="53"/>
      <c r="O69" s="53"/>
      <c r="P69" s="53"/>
      <c r="Q69" s="51"/>
      <c r="R69" s="51"/>
      <c r="S69" s="54"/>
    </row>
    <row r="70" spans="1:19" x14ac:dyDescent="0.3">
      <c r="K70" s="5"/>
      <c r="L70" s="5"/>
      <c r="M70" s="5"/>
      <c r="N70" s="5"/>
      <c r="O70" s="5"/>
      <c r="P70" s="5"/>
    </row>
    <row r="71" spans="1:19" x14ac:dyDescent="0.3">
      <c r="N71" s="33"/>
    </row>
    <row r="72" spans="1:19" x14ac:dyDescent="0.3">
      <c r="N72" s="33"/>
    </row>
  </sheetData>
  <mergeCells count="24">
    <mergeCell ref="P66:Q66"/>
    <mergeCell ref="N67:O67"/>
    <mergeCell ref="P67:Q67"/>
    <mergeCell ref="I66:J66"/>
    <mergeCell ref="K66:L66"/>
    <mergeCell ref="K67:L67"/>
    <mergeCell ref="I67:J67"/>
    <mergeCell ref="N66:O66"/>
    <mergeCell ref="N65:O65"/>
    <mergeCell ref="P65:Q65"/>
    <mergeCell ref="K63:L63"/>
    <mergeCell ref="I61:L61"/>
    <mergeCell ref="K65:L65"/>
    <mergeCell ref="K64:L64"/>
    <mergeCell ref="I62:L62"/>
    <mergeCell ref="I63:J63"/>
    <mergeCell ref="I64:J64"/>
    <mergeCell ref="I65:J65"/>
    <mergeCell ref="N63:O63"/>
    <mergeCell ref="P63:Q63"/>
    <mergeCell ref="N64:O64"/>
    <mergeCell ref="P64:Q64"/>
    <mergeCell ref="N61:Q61"/>
    <mergeCell ref="N62:Q62"/>
  </mergeCells>
  <conditionalFormatting sqref="S1:S1048576">
    <cfRule type="duplicateValues" dxfId="4" priority="1"/>
  </conditionalFormatting>
  <pageMargins left="0.19685039370078741" right="0.19685039370078741" top="0.74803149606299213" bottom="0.74803149606299213" header="0.31496062992125984" footer="0.31496062992125984"/>
  <pageSetup scale="25" orientation="landscape" r:id="rId1"/>
  <rowBreaks count="1" manualBreakCount="1">
    <brk id="69" max="1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21EB83-0FC6-4538-8AD4-AF65AB5A6028}">
  <sheetPr>
    <pageSetUpPr fitToPage="1"/>
  </sheetPr>
  <dimension ref="A1:T38"/>
  <sheetViews>
    <sheetView topLeftCell="K1" zoomScale="55" zoomScaleNormal="55" zoomScaleSheetLayoutView="40" workbookViewId="0">
      <pane ySplit="6" topLeftCell="A10" activePane="bottomLeft" state="frozen"/>
      <selection pane="bottomLeft" activeCell="O7" sqref="O7:O9"/>
    </sheetView>
  </sheetViews>
  <sheetFormatPr defaultColWidth="9" defaultRowHeight="14.4" x14ac:dyDescent="0.3"/>
  <cols>
    <col min="1" max="1" width="35.44140625" style="1" bestFit="1" customWidth="1"/>
    <col min="2" max="2" width="36" style="1" bestFit="1" customWidth="1"/>
    <col min="3" max="3" width="29.33203125" style="1" bestFit="1" customWidth="1"/>
    <col min="4" max="4" width="24.88671875" style="1" bestFit="1" customWidth="1"/>
    <col min="5" max="5" width="28.5546875" style="1" bestFit="1" customWidth="1"/>
    <col min="6" max="6" width="27.6640625" style="1" bestFit="1" customWidth="1"/>
    <col min="7" max="7" width="28.5546875" style="1" bestFit="1" customWidth="1"/>
    <col min="8" max="8" width="25.88671875" style="2" bestFit="1" customWidth="1"/>
    <col min="9" max="9" width="28.5546875" style="2" bestFit="1" customWidth="1"/>
    <col min="10" max="10" width="23" style="1" bestFit="1" customWidth="1"/>
    <col min="11" max="11" width="28.6640625" style="1" bestFit="1" customWidth="1"/>
    <col min="12" max="13" width="31.44140625" style="1" bestFit="1" customWidth="1"/>
    <col min="14" max="14" width="45.88671875" style="1" bestFit="1" customWidth="1"/>
    <col min="15" max="16" width="31.44140625" style="1" bestFit="1" customWidth="1"/>
    <col min="17" max="17" width="15.44140625" style="1" bestFit="1" customWidth="1"/>
    <col min="18" max="18" width="36" style="1" bestFit="1" customWidth="1"/>
    <col min="19" max="19" width="180.33203125" style="1" customWidth="1"/>
    <col min="20" max="20" width="34.33203125" style="1" bestFit="1" customWidth="1"/>
    <col min="21" max="16384" width="9" style="1"/>
  </cols>
  <sheetData>
    <row r="1" spans="1:20" ht="28.8" x14ac:dyDescent="0.3">
      <c r="A1" s="62" t="s">
        <v>48</v>
      </c>
      <c r="B1" s="62"/>
      <c r="C1" s="63"/>
      <c r="D1" s="63"/>
      <c r="E1" s="64"/>
      <c r="F1" s="64"/>
      <c r="G1" s="64"/>
      <c r="H1" s="65"/>
      <c r="I1" s="65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</row>
    <row r="2" spans="1:20" ht="28.8" x14ac:dyDescent="0.3">
      <c r="A2" s="62" t="s">
        <v>33</v>
      </c>
      <c r="B2" s="66"/>
      <c r="C2" s="66"/>
      <c r="D2" s="66"/>
      <c r="E2" s="63"/>
      <c r="F2" s="63"/>
      <c r="G2" s="63"/>
      <c r="H2" s="67"/>
      <c r="I2" s="68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</row>
    <row r="3" spans="1:20" ht="29.4" thickBot="1" x14ac:dyDescent="0.35">
      <c r="A3" s="63"/>
      <c r="B3" s="63"/>
      <c r="C3" s="63"/>
      <c r="D3" s="63"/>
      <c r="E3" s="63"/>
      <c r="F3" s="63"/>
      <c r="G3" s="63"/>
      <c r="H3" s="65"/>
      <c r="I3" s="65"/>
      <c r="J3" s="63"/>
      <c r="K3" s="63"/>
      <c r="L3" s="63"/>
      <c r="M3" s="63"/>
      <c r="N3" s="63"/>
      <c r="O3" s="63"/>
      <c r="P3" s="63"/>
      <c r="Q3" s="63"/>
      <c r="R3" s="69"/>
      <c r="S3" s="69"/>
      <c r="T3" s="63"/>
    </row>
    <row r="4" spans="1:20" ht="86.4" x14ac:dyDescent="0.3">
      <c r="A4" s="70"/>
      <c r="B4" s="71" t="s">
        <v>0</v>
      </c>
      <c r="C4" s="71" t="s">
        <v>1</v>
      </c>
      <c r="D4" s="71" t="s">
        <v>2</v>
      </c>
      <c r="E4" s="71" t="s">
        <v>3</v>
      </c>
      <c r="F4" s="71" t="s">
        <v>12</v>
      </c>
      <c r="G4" s="72" t="s">
        <v>13</v>
      </c>
      <c r="H4" s="73" t="s">
        <v>4</v>
      </c>
      <c r="I4" s="74" t="s">
        <v>5</v>
      </c>
      <c r="J4" s="72" t="s">
        <v>11</v>
      </c>
      <c r="K4" s="72" t="s">
        <v>10</v>
      </c>
      <c r="L4" s="72" t="s">
        <v>49</v>
      </c>
      <c r="M4" s="72" t="s">
        <v>50</v>
      </c>
      <c r="N4" s="72" t="s">
        <v>51</v>
      </c>
      <c r="O4" s="72" t="s">
        <v>6</v>
      </c>
      <c r="P4" s="72" t="s">
        <v>7</v>
      </c>
      <c r="Q4" s="72"/>
      <c r="R4" s="72" t="s">
        <v>8</v>
      </c>
      <c r="S4" s="72" t="s">
        <v>9</v>
      </c>
      <c r="T4" s="72"/>
    </row>
    <row r="5" spans="1:20" ht="29.4" thickBot="1" x14ac:dyDescent="0.35">
      <c r="A5" s="75"/>
      <c r="B5" s="76"/>
      <c r="C5" s="76"/>
      <c r="D5" s="76"/>
      <c r="E5" s="76"/>
      <c r="F5" s="76"/>
      <c r="G5" s="76"/>
      <c r="H5" s="76"/>
      <c r="I5" s="76"/>
      <c r="J5" s="77">
        <v>0.01</v>
      </c>
      <c r="K5" s="77">
        <v>0.05</v>
      </c>
      <c r="L5" s="77">
        <v>0.1</v>
      </c>
      <c r="M5" s="77">
        <v>0.1</v>
      </c>
      <c r="N5" s="77"/>
      <c r="O5" s="76"/>
      <c r="P5" s="76"/>
      <c r="Q5" s="78"/>
      <c r="R5" s="76"/>
      <c r="S5" s="76"/>
      <c r="T5" s="76"/>
    </row>
    <row r="6" spans="1:20" s="3" customFormat="1" ht="28.8" x14ac:dyDescent="0.3">
      <c r="A6" s="79"/>
      <c r="B6" s="80"/>
      <c r="C6" s="80"/>
      <c r="D6" s="80"/>
      <c r="E6" s="80"/>
      <c r="F6" s="80"/>
      <c r="G6" s="80"/>
      <c r="H6" s="80"/>
      <c r="I6" s="80"/>
      <c r="J6" s="81"/>
      <c r="K6" s="81"/>
      <c r="L6" s="81"/>
      <c r="M6" s="81"/>
      <c r="N6" s="81"/>
      <c r="O6" s="80"/>
      <c r="P6" s="80"/>
      <c r="Q6" s="82">
        <f>A7</f>
        <v>60623</v>
      </c>
      <c r="R6" s="80"/>
      <c r="S6" s="80"/>
      <c r="T6" s="80"/>
    </row>
    <row r="7" spans="1:20" ht="57.6" x14ac:dyDescent="0.3">
      <c r="A7" s="83">
        <v>60623</v>
      </c>
      <c r="B7" s="84" t="s">
        <v>52</v>
      </c>
      <c r="C7" s="85">
        <v>45266</v>
      </c>
      <c r="D7" s="86">
        <v>3</v>
      </c>
      <c r="E7" s="87">
        <v>390406</v>
      </c>
      <c r="F7" s="87">
        <v>114450</v>
      </c>
      <c r="G7" s="87">
        <f>E7-F7</f>
        <v>275956</v>
      </c>
      <c r="H7" s="87">
        <f>ROUND(G7*18%,0)</f>
        <v>49672</v>
      </c>
      <c r="I7" s="87">
        <f>G7+H7</f>
        <v>325628</v>
      </c>
      <c r="J7" s="87">
        <f>ROUND(G7*J5,0)</f>
        <v>2760</v>
      </c>
      <c r="K7" s="87">
        <f>ROUND(G7*5%,0)</f>
        <v>13798</v>
      </c>
      <c r="L7" s="87">
        <f>G7*10%</f>
        <v>27595.600000000002</v>
      </c>
      <c r="M7" s="87">
        <f>G7*10%</f>
        <v>27595.600000000002</v>
      </c>
      <c r="N7" s="87">
        <v>0</v>
      </c>
      <c r="O7" s="88">
        <f>H7</f>
        <v>49672</v>
      </c>
      <c r="P7" s="87">
        <f>ROUND(I7-SUM(J7:O7),0)</f>
        <v>204207</v>
      </c>
      <c r="Q7" s="89"/>
      <c r="R7" s="87">
        <v>204206</v>
      </c>
      <c r="S7" s="90" t="s">
        <v>53</v>
      </c>
      <c r="T7" s="87">
        <f>SUM(P7:P14)-SUM(R7:R14)</f>
        <v>-574558</v>
      </c>
    </row>
    <row r="8" spans="1:20" ht="57.6" x14ac:dyDescent="0.3">
      <c r="A8" s="83"/>
      <c r="B8" s="84" t="s">
        <v>52</v>
      </c>
      <c r="C8" s="85">
        <v>45299</v>
      </c>
      <c r="D8" s="86">
        <v>6</v>
      </c>
      <c r="E8" s="87">
        <v>457700</v>
      </c>
      <c r="F8" s="87">
        <v>171675</v>
      </c>
      <c r="G8" s="87">
        <f>E8-F8</f>
        <v>286025</v>
      </c>
      <c r="H8" s="87">
        <f>ROUND(G8*18%,0)</f>
        <v>51485</v>
      </c>
      <c r="I8" s="87">
        <f>G8+H8</f>
        <v>337510</v>
      </c>
      <c r="J8" s="87">
        <f>ROUND(G8*J5,0)</f>
        <v>2860</v>
      </c>
      <c r="K8" s="87">
        <f>ROUND(G8*5%,0)</f>
        <v>14301</v>
      </c>
      <c r="L8" s="87">
        <f>G8*10%</f>
        <v>28602.5</v>
      </c>
      <c r="M8" s="87">
        <f>G8*10%</f>
        <v>28602.5</v>
      </c>
      <c r="N8" s="87">
        <v>0</v>
      </c>
      <c r="O8" s="88">
        <f>H8</f>
        <v>51485</v>
      </c>
      <c r="P8" s="87">
        <f>ROUND(I8-SUM(J8:O8),0)</f>
        <v>211659</v>
      </c>
      <c r="Q8" s="89"/>
      <c r="R8" s="87">
        <v>211658</v>
      </c>
      <c r="S8" s="90" t="s">
        <v>54</v>
      </c>
      <c r="T8" s="87"/>
    </row>
    <row r="9" spans="1:20" ht="57.6" x14ac:dyDescent="0.3">
      <c r="A9" s="83"/>
      <c r="B9" s="84" t="s">
        <v>52</v>
      </c>
      <c r="C9" s="85">
        <v>45373</v>
      </c>
      <c r="D9" s="86">
        <v>7</v>
      </c>
      <c r="E9" s="87">
        <v>492145</v>
      </c>
      <c r="F9" s="87">
        <v>135435</v>
      </c>
      <c r="G9" s="87">
        <f>E9-F9</f>
        <v>356710</v>
      </c>
      <c r="H9" s="87">
        <f>ROUND(G9*18%,0)</f>
        <v>64208</v>
      </c>
      <c r="I9" s="87">
        <f>G9+H9</f>
        <v>420918</v>
      </c>
      <c r="J9" s="87">
        <f>ROUND(G9*J5,0)</f>
        <v>3567</v>
      </c>
      <c r="K9" s="87">
        <f>ROUND(G9*5%,0)</f>
        <v>17836</v>
      </c>
      <c r="L9" s="87">
        <f>G9*10%</f>
        <v>35671</v>
      </c>
      <c r="M9" s="87">
        <f>G9*10%</f>
        <v>35671</v>
      </c>
      <c r="N9" s="87">
        <v>484800</v>
      </c>
      <c r="O9" s="88">
        <f>H9</f>
        <v>64208</v>
      </c>
      <c r="P9" s="87">
        <f>ROUND(I9-SUM(J9:O9),0)</f>
        <v>-220835</v>
      </c>
      <c r="Q9" s="89"/>
      <c r="R9" s="87">
        <v>165365</v>
      </c>
      <c r="S9" s="90" t="s">
        <v>55</v>
      </c>
      <c r="T9" s="87"/>
    </row>
    <row r="10" spans="1:20" ht="28.8" x14ac:dyDescent="0.3">
      <c r="A10" s="83"/>
      <c r="B10" s="84" t="s">
        <v>56</v>
      </c>
      <c r="C10" s="85"/>
      <c r="D10" s="86" t="s">
        <v>57</v>
      </c>
      <c r="E10" s="87">
        <f>O7+O8+O9</f>
        <v>165365</v>
      </c>
      <c r="F10" s="87"/>
      <c r="G10" s="87"/>
      <c r="H10" s="87"/>
      <c r="I10" s="87"/>
      <c r="J10" s="87"/>
      <c r="K10" s="87"/>
      <c r="L10" s="87"/>
      <c r="M10" s="87"/>
      <c r="N10" s="87"/>
      <c r="O10" s="87"/>
      <c r="P10" s="88">
        <f>E10</f>
        <v>165365</v>
      </c>
      <c r="Q10" s="89"/>
      <c r="R10" s="87">
        <v>198000</v>
      </c>
      <c r="S10" s="90" t="s">
        <v>58</v>
      </c>
      <c r="T10" s="87"/>
    </row>
    <row r="11" spans="1:20" ht="57.6" x14ac:dyDescent="0.3">
      <c r="A11" s="83"/>
      <c r="B11" s="84" t="s">
        <v>52</v>
      </c>
      <c r="C11" s="85">
        <v>45449</v>
      </c>
      <c r="D11" s="86">
        <v>11</v>
      </c>
      <c r="E11" s="87">
        <v>90312.75</v>
      </c>
      <c r="F11" s="87"/>
      <c r="G11" s="87">
        <f>E11-F11</f>
        <v>90312.75</v>
      </c>
      <c r="H11" s="87">
        <f>ROUND(G11*18%,0)</f>
        <v>16256</v>
      </c>
      <c r="I11" s="87">
        <f>G11+H11</f>
        <v>106568.75</v>
      </c>
      <c r="J11" s="87">
        <f>ROUND(G11*J5,0)</f>
        <v>903</v>
      </c>
      <c r="K11" s="87">
        <f>ROUND(G11*5%,0)</f>
        <v>4516</v>
      </c>
      <c r="L11" s="87">
        <f>G11*10%</f>
        <v>9031.2749999999996</v>
      </c>
      <c r="M11" s="87">
        <f>G11*10%</f>
        <v>9031.2749999999996</v>
      </c>
      <c r="N11" s="87">
        <v>90312</v>
      </c>
      <c r="O11" s="88">
        <f>H11</f>
        <v>16256</v>
      </c>
      <c r="P11" s="87">
        <f>ROUND(I11-SUM(J11:O11),0)</f>
        <v>-23481</v>
      </c>
      <c r="Q11" s="89"/>
      <c r="R11" s="87">
        <v>49500</v>
      </c>
      <c r="S11" s="90" t="s">
        <v>59</v>
      </c>
      <c r="T11" s="87"/>
    </row>
    <row r="12" spans="1:20" ht="28.8" x14ac:dyDescent="0.3">
      <c r="A12" s="83"/>
      <c r="B12" s="84" t="s">
        <v>56</v>
      </c>
      <c r="C12" s="85"/>
      <c r="D12" s="86">
        <v>11</v>
      </c>
      <c r="E12" s="87">
        <f>O11</f>
        <v>16256</v>
      </c>
      <c r="F12" s="87"/>
      <c r="G12" s="87"/>
      <c r="H12" s="87"/>
      <c r="I12" s="87"/>
      <c r="J12" s="87"/>
      <c r="K12" s="87"/>
      <c r="L12" s="87"/>
      <c r="M12" s="87"/>
      <c r="N12" s="87"/>
      <c r="O12" s="87"/>
      <c r="P12" s="88">
        <f>E12</f>
        <v>16256</v>
      </c>
      <c r="Q12" s="89"/>
      <c r="R12" s="87">
        <v>99000</v>
      </c>
      <c r="S12" s="90" t="s">
        <v>60</v>
      </c>
      <c r="T12" s="87"/>
    </row>
    <row r="13" spans="1:20" ht="28.8" x14ac:dyDescent="0.3">
      <c r="A13" s="83"/>
      <c r="B13" s="84"/>
      <c r="C13" s="85"/>
      <c r="D13" s="86"/>
      <c r="E13" s="87"/>
      <c r="F13" s="87"/>
      <c r="G13" s="87"/>
      <c r="H13" s="87"/>
      <c r="I13" s="87"/>
      <c r="J13" s="87"/>
      <c r="K13" s="87"/>
      <c r="L13" s="87"/>
      <c r="M13" s="87"/>
      <c r="N13" s="87"/>
      <c r="O13" s="87"/>
      <c r="P13" s="87"/>
      <c r="Q13" s="89"/>
      <c r="R13" s="87"/>
      <c r="S13" s="90"/>
      <c r="T13" s="87"/>
    </row>
    <row r="14" spans="1:20" ht="28.8" x14ac:dyDescent="0.3">
      <c r="A14" s="83"/>
      <c r="B14" s="84"/>
      <c r="C14" s="85"/>
      <c r="D14" s="86"/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7"/>
      <c r="Q14" s="89"/>
      <c r="R14" s="87"/>
      <c r="S14" s="90"/>
      <c r="T14" s="87"/>
    </row>
    <row r="15" spans="1:20" ht="28.8" x14ac:dyDescent="0.3">
      <c r="A15" s="91"/>
      <c r="B15" s="92"/>
      <c r="C15" s="92"/>
      <c r="D15" s="92"/>
      <c r="E15" s="92"/>
      <c r="F15" s="92"/>
      <c r="G15" s="92"/>
      <c r="H15" s="92"/>
      <c r="I15" s="92"/>
      <c r="J15" s="93"/>
      <c r="K15" s="93"/>
      <c r="L15" s="93"/>
      <c r="M15" s="93"/>
      <c r="N15" s="93"/>
      <c r="O15" s="92"/>
      <c r="P15" s="92"/>
      <c r="Q15" s="94">
        <f>A16</f>
        <v>63269</v>
      </c>
      <c r="R15" s="92"/>
      <c r="S15" s="92"/>
      <c r="T15" s="92"/>
    </row>
    <row r="16" spans="1:20" ht="57.6" x14ac:dyDescent="0.3">
      <c r="A16" s="83">
        <v>63269</v>
      </c>
      <c r="B16" s="89" t="s">
        <v>61</v>
      </c>
      <c r="C16" s="85">
        <v>45384</v>
      </c>
      <c r="D16" s="86">
        <v>9</v>
      </c>
      <c r="E16" s="87">
        <v>460362</v>
      </c>
      <c r="F16" s="87">
        <v>0</v>
      </c>
      <c r="G16" s="87">
        <f>E16-F16</f>
        <v>460362</v>
      </c>
      <c r="H16" s="87">
        <f>ROUND(G16*18%,0)</f>
        <v>82865</v>
      </c>
      <c r="I16" s="87">
        <f>G16+H16</f>
        <v>543227</v>
      </c>
      <c r="J16" s="87">
        <f>ROUND(G16*J5,0)</f>
        <v>4604</v>
      </c>
      <c r="K16" s="87">
        <f>ROUND(G16*5%,0)</f>
        <v>23018</v>
      </c>
      <c r="L16" s="87">
        <f>G16*10%</f>
        <v>46036.200000000004</v>
      </c>
      <c r="M16" s="87">
        <f>G16*10%</f>
        <v>46036.200000000004</v>
      </c>
      <c r="N16" s="87">
        <v>0</v>
      </c>
      <c r="O16" s="88">
        <f>H16</f>
        <v>82865</v>
      </c>
      <c r="P16" s="87">
        <f>ROUND(I16-SUM(J16:O16),0)</f>
        <v>340668</v>
      </c>
      <c r="Q16" s="89"/>
      <c r="R16" s="87">
        <v>340668</v>
      </c>
      <c r="S16" s="90" t="s">
        <v>62</v>
      </c>
      <c r="T16" s="87">
        <f>SUM(P16:P23)-SUM(R16:R23)</f>
        <v>-212421</v>
      </c>
    </row>
    <row r="17" spans="1:20" ht="28.8" x14ac:dyDescent="0.3">
      <c r="A17" s="83"/>
      <c r="B17" s="84" t="s">
        <v>56</v>
      </c>
      <c r="C17" s="85" t="s">
        <v>63</v>
      </c>
      <c r="D17" s="86">
        <v>9</v>
      </c>
      <c r="E17" s="87">
        <v>82865</v>
      </c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88">
        <f>E17</f>
        <v>82865</v>
      </c>
      <c r="Q17" s="89"/>
      <c r="R17" s="87">
        <v>144212</v>
      </c>
      <c r="S17" s="90" t="s">
        <v>64</v>
      </c>
      <c r="T17" s="87"/>
    </row>
    <row r="18" spans="1:20" ht="57.6" x14ac:dyDescent="0.3">
      <c r="A18" s="83"/>
      <c r="B18" s="89" t="s">
        <v>61</v>
      </c>
      <c r="C18" s="85" t="s">
        <v>65</v>
      </c>
      <c r="D18" s="86">
        <v>12</v>
      </c>
      <c r="E18" s="87">
        <v>194881.5</v>
      </c>
      <c r="F18" s="87"/>
      <c r="G18" s="87">
        <f>E18-F18</f>
        <v>194881.5</v>
      </c>
      <c r="H18" s="87">
        <f>ROUND(G18*18%,0)</f>
        <v>35079</v>
      </c>
      <c r="I18" s="87">
        <f>G18+H18</f>
        <v>229960.5</v>
      </c>
      <c r="J18" s="87">
        <f>ROUND(G18*J5,0)</f>
        <v>1949</v>
      </c>
      <c r="K18" s="87">
        <f>ROUND(G18*5%,0)</f>
        <v>9744</v>
      </c>
      <c r="L18" s="87">
        <f>G18*10%</f>
        <v>19488.150000000001</v>
      </c>
      <c r="M18" s="87">
        <f>G18*10%</f>
        <v>19488.150000000001</v>
      </c>
      <c r="N18" s="87">
        <v>0</v>
      </c>
      <c r="O18" s="88">
        <f>H18</f>
        <v>35079</v>
      </c>
      <c r="P18" s="87">
        <f>ROUND(I18-SUM(J18:O18),0)</f>
        <v>144212</v>
      </c>
      <c r="Q18" s="89"/>
      <c r="R18" s="87">
        <v>82865</v>
      </c>
      <c r="S18" s="90" t="s">
        <v>66</v>
      </c>
      <c r="T18" s="87"/>
    </row>
    <row r="19" spans="1:20" ht="28.8" x14ac:dyDescent="0.3">
      <c r="A19" s="95"/>
      <c r="B19" s="84" t="s">
        <v>56</v>
      </c>
      <c r="C19" s="85"/>
      <c r="D19" s="86">
        <v>12</v>
      </c>
      <c r="E19" s="87">
        <f>O18</f>
        <v>35079</v>
      </c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8">
        <f>E19</f>
        <v>35079</v>
      </c>
      <c r="Q19" s="96"/>
      <c r="R19" s="97">
        <v>49500</v>
      </c>
      <c r="S19" s="98" t="s">
        <v>67</v>
      </c>
      <c r="T19" s="97"/>
    </row>
    <row r="20" spans="1:20" ht="28.8" x14ac:dyDescent="0.3">
      <c r="A20" s="97"/>
      <c r="B20" s="97"/>
      <c r="C20" s="97"/>
      <c r="D20" s="97"/>
      <c r="E20" s="97"/>
      <c r="F20" s="97"/>
      <c r="G20" s="97"/>
      <c r="H20" s="97"/>
      <c r="I20" s="97"/>
      <c r="J20" s="97"/>
      <c r="K20" s="97"/>
      <c r="L20" s="97"/>
      <c r="M20" s="97"/>
      <c r="N20" s="97"/>
      <c r="O20" s="97"/>
      <c r="P20" s="97"/>
      <c r="Q20" s="97"/>
      <c r="R20" s="97">
        <v>99000</v>
      </c>
      <c r="S20" s="97" t="s">
        <v>68</v>
      </c>
      <c r="T20" s="97"/>
    </row>
    <row r="21" spans="1:20" ht="28.8" x14ac:dyDescent="0.3">
      <c r="A21" s="97"/>
      <c r="B21" s="97"/>
      <c r="C21" s="97"/>
      <c r="D21" s="97"/>
      <c r="E21" s="97"/>
      <c r="F21" s="97"/>
      <c r="G21" s="97"/>
      <c r="H21" s="97"/>
      <c r="I21" s="97"/>
      <c r="J21" s="97"/>
      <c r="K21" s="97"/>
      <c r="L21" s="97"/>
      <c r="M21" s="97"/>
      <c r="N21" s="97"/>
      <c r="O21" s="97"/>
      <c r="P21" s="97"/>
      <c r="Q21" s="97"/>
      <c r="R21" s="97">
        <v>99000</v>
      </c>
      <c r="S21" s="97" t="s">
        <v>69</v>
      </c>
      <c r="T21" s="97"/>
    </row>
    <row r="22" spans="1:20" ht="28.8" x14ac:dyDescent="0.3">
      <c r="A22" s="97"/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  <c r="R22" s="97"/>
      <c r="S22" s="97"/>
      <c r="T22" s="97"/>
    </row>
    <row r="23" spans="1:20" ht="29.4" thickBot="1" x14ac:dyDescent="0.35">
      <c r="A23" s="97"/>
      <c r="B23" s="97"/>
      <c r="C23" s="97"/>
      <c r="D23" s="97"/>
      <c r="E23" s="97"/>
      <c r="F23" s="97"/>
      <c r="G23" s="97"/>
      <c r="H23" s="97"/>
      <c r="I23" s="97"/>
      <c r="J23" s="97"/>
      <c r="K23" s="97"/>
      <c r="L23" s="97"/>
      <c r="M23" s="97"/>
      <c r="N23" s="97"/>
      <c r="O23" s="97"/>
      <c r="P23" s="97"/>
      <c r="Q23" s="97"/>
      <c r="R23" s="97"/>
      <c r="S23" s="97"/>
      <c r="T23" s="97"/>
    </row>
    <row r="24" spans="1:20" ht="28.8" x14ac:dyDescent="0.3">
      <c r="A24" s="99"/>
      <c r="B24" s="99"/>
      <c r="C24" s="99"/>
      <c r="D24" s="99"/>
      <c r="E24" s="99"/>
      <c r="F24" s="99"/>
      <c r="G24" s="99"/>
      <c r="H24" s="99"/>
      <c r="I24" s="99"/>
      <c r="J24" s="99"/>
      <c r="K24" s="100">
        <f t="shared" ref="K24:O24" si="0">SUM(K7:K20)</f>
        <v>83213</v>
      </c>
      <c r="L24" s="100">
        <f t="shared" si="0"/>
        <v>166424.72500000001</v>
      </c>
      <c r="M24" s="100">
        <f t="shared" si="0"/>
        <v>166424.72500000001</v>
      </c>
      <c r="N24" s="100">
        <f t="shared" si="0"/>
        <v>575112</v>
      </c>
      <c r="O24" s="100">
        <f t="shared" si="0"/>
        <v>299565</v>
      </c>
      <c r="P24" s="100">
        <f>SUM(P7:P20)</f>
        <v>955995</v>
      </c>
      <c r="Q24" s="99"/>
      <c r="R24" s="100">
        <f>SUM(R7:R23)</f>
        <v>1742974</v>
      </c>
      <c r="S24" s="100" t="s">
        <v>15</v>
      </c>
      <c r="T24" s="100">
        <f>SUM(T5:T19)</f>
        <v>-786979</v>
      </c>
    </row>
    <row r="25" spans="1:20" ht="28.8" x14ac:dyDescent="0.3">
      <c r="A25" s="87"/>
      <c r="B25" s="87"/>
      <c r="C25" s="87"/>
      <c r="D25" s="87"/>
      <c r="E25" s="87"/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  <c r="Q25" s="87"/>
      <c r="R25" s="87"/>
      <c r="S25" s="87"/>
      <c r="T25" s="87"/>
    </row>
    <row r="26" spans="1:20" ht="29.4" thickBot="1" x14ac:dyDescent="0.35">
      <c r="A26" s="76"/>
      <c r="B26" s="76"/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6"/>
      <c r="N26" s="76"/>
      <c r="O26" s="76"/>
      <c r="P26" s="76"/>
      <c r="Q26" s="76"/>
      <c r="R26" s="101">
        <f>P24-R24</f>
        <v>-786979</v>
      </c>
      <c r="S26" s="101" t="s">
        <v>14</v>
      </c>
      <c r="T26" s="101"/>
    </row>
    <row r="27" spans="1:20" ht="28.8" x14ac:dyDescent="0.3">
      <c r="A27" s="63"/>
      <c r="B27" s="63"/>
      <c r="C27" s="63"/>
      <c r="D27" s="63"/>
      <c r="E27" s="63"/>
      <c r="F27" s="63"/>
      <c r="G27" s="63"/>
      <c r="H27" s="102"/>
      <c r="I27" s="102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63"/>
    </row>
    <row r="28" spans="1:20" ht="28.8" x14ac:dyDescent="0.3">
      <c r="A28" s="63"/>
      <c r="B28" s="63"/>
      <c r="C28" s="63"/>
      <c r="D28" s="63"/>
      <c r="E28" s="63"/>
      <c r="F28" s="63"/>
      <c r="G28" s="63"/>
      <c r="H28" s="102"/>
      <c r="I28" s="102"/>
      <c r="J28" s="63"/>
      <c r="K28" s="63"/>
      <c r="L28" s="63"/>
      <c r="M28" s="63"/>
      <c r="N28" s="63"/>
      <c r="O28" s="103"/>
      <c r="P28" s="63"/>
      <c r="Q28" s="63"/>
      <c r="R28" s="63"/>
      <c r="S28" s="63"/>
      <c r="T28" s="63"/>
    </row>
    <row r="29" spans="1:20" ht="29.4" thickBot="1" x14ac:dyDescent="0.35">
      <c r="A29" s="63"/>
      <c r="B29" s="63"/>
      <c r="C29" s="63"/>
      <c r="D29" s="63"/>
      <c r="E29" s="63"/>
      <c r="F29" s="63"/>
      <c r="G29" s="63"/>
      <c r="H29" s="102"/>
      <c r="I29" s="102"/>
      <c r="J29" s="63"/>
      <c r="K29" s="63"/>
      <c r="L29" s="63"/>
      <c r="M29" s="63"/>
      <c r="N29" s="63"/>
      <c r="O29" s="63"/>
      <c r="P29" s="63"/>
      <c r="Q29" s="63"/>
      <c r="R29" s="103">
        <f>P24+P32+P33</f>
        <v>1947169.45</v>
      </c>
      <c r="S29" s="63"/>
      <c r="T29" s="63"/>
    </row>
    <row r="30" spans="1:20" ht="28.8" x14ac:dyDescent="0.3">
      <c r="A30" s="63"/>
      <c r="B30" s="63"/>
      <c r="C30" s="63"/>
      <c r="D30" s="63"/>
      <c r="E30" s="63"/>
      <c r="F30" s="63"/>
      <c r="G30" s="63"/>
      <c r="H30" s="102"/>
      <c r="I30" s="116"/>
      <c r="J30" s="116"/>
      <c r="K30" s="116"/>
      <c r="L30" s="116"/>
      <c r="M30" s="63"/>
      <c r="N30" s="118" t="s">
        <v>43</v>
      </c>
      <c r="O30" s="118"/>
      <c r="P30" s="118"/>
      <c r="Q30" s="118"/>
      <c r="R30" s="63"/>
      <c r="S30" s="63"/>
      <c r="T30" s="63"/>
    </row>
    <row r="31" spans="1:20" ht="28.8" x14ac:dyDescent="0.3">
      <c r="A31" s="63"/>
      <c r="B31" s="63"/>
      <c r="C31" s="63"/>
      <c r="D31" s="63"/>
      <c r="E31" s="63"/>
      <c r="F31" s="63"/>
      <c r="G31" s="63"/>
      <c r="H31" s="102"/>
      <c r="I31" s="116"/>
      <c r="J31" s="116"/>
      <c r="K31" s="116"/>
      <c r="L31" s="116"/>
      <c r="M31" s="63"/>
      <c r="N31" s="119">
        <v>45666</v>
      </c>
      <c r="O31" s="113"/>
      <c r="P31" s="113"/>
      <c r="Q31" s="113"/>
      <c r="R31" s="63"/>
      <c r="S31" s="63"/>
      <c r="T31" s="63"/>
    </row>
    <row r="32" spans="1:20" ht="28.8" x14ac:dyDescent="0.55000000000000004">
      <c r="A32" s="63"/>
      <c r="B32" s="63"/>
      <c r="C32" s="63"/>
      <c r="D32" s="63"/>
      <c r="E32" s="63"/>
      <c r="F32" s="63"/>
      <c r="G32" s="63"/>
      <c r="H32" s="102"/>
      <c r="I32" s="116"/>
      <c r="J32" s="116"/>
      <c r="K32" s="117"/>
      <c r="L32" s="117"/>
      <c r="M32" s="63"/>
      <c r="N32" s="113" t="s">
        <v>38</v>
      </c>
      <c r="O32" s="113"/>
      <c r="P32" s="114">
        <f>N24</f>
        <v>575112</v>
      </c>
      <c r="Q32" s="114"/>
      <c r="R32" s="103">
        <f>P32+P33</f>
        <v>991174.45</v>
      </c>
      <c r="S32" s="103"/>
      <c r="T32" s="63"/>
    </row>
    <row r="33" spans="1:20" ht="28.8" x14ac:dyDescent="0.55000000000000004">
      <c r="A33" s="63"/>
      <c r="B33" s="63"/>
      <c r="C33" s="63"/>
      <c r="D33" s="63"/>
      <c r="E33" s="63"/>
      <c r="F33" s="63"/>
      <c r="G33" s="63"/>
      <c r="H33" s="102"/>
      <c r="I33" s="116"/>
      <c r="J33" s="116"/>
      <c r="K33" s="117"/>
      <c r="L33" s="117"/>
      <c r="M33" s="63"/>
      <c r="N33" s="113" t="s">
        <v>19</v>
      </c>
      <c r="O33" s="113"/>
      <c r="P33" s="114">
        <f>K24+L24+M24</f>
        <v>416062.45</v>
      </c>
      <c r="Q33" s="114"/>
      <c r="R33" s="103">
        <f>R32+R26</f>
        <v>204195.44999999995</v>
      </c>
      <c r="S33" s="63"/>
      <c r="T33" s="63"/>
    </row>
    <row r="34" spans="1:20" ht="28.8" x14ac:dyDescent="0.55000000000000004">
      <c r="A34" s="63"/>
      <c r="B34" s="63"/>
      <c r="C34" s="63"/>
      <c r="D34" s="63"/>
      <c r="E34" s="63"/>
      <c r="F34" s="63"/>
      <c r="G34" s="63"/>
      <c r="H34" s="102"/>
      <c r="I34" s="104"/>
      <c r="J34" s="64"/>
      <c r="K34" s="64"/>
      <c r="L34" s="64"/>
      <c r="M34" s="63"/>
      <c r="N34" s="113" t="s">
        <v>39</v>
      </c>
      <c r="O34" s="113"/>
      <c r="P34" s="114">
        <f>R26</f>
        <v>-786979</v>
      </c>
      <c r="Q34" s="114"/>
      <c r="R34" s="63"/>
      <c r="S34" s="63"/>
      <c r="T34" s="63"/>
    </row>
    <row r="35" spans="1:20" ht="28.8" x14ac:dyDescent="0.55000000000000004">
      <c r="A35" s="63"/>
      <c r="B35" s="63"/>
      <c r="C35" s="63"/>
      <c r="D35" s="63"/>
      <c r="E35" s="63"/>
      <c r="F35" s="63"/>
      <c r="G35" s="63"/>
      <c r="H35" s="102"/>
      <c r="I35" s="104"/>
      <c r="J35" s="64"/>
      <c r="K35" s="64"/>
      <c r="L35" s="64"/>
      <c r="M35" s="63"/>
      <c r="N35" s="113" t="s">
        <v>20</v>
      </c>
      <c r="O35" s="113"/>
      <c r="P35" s="114">
        <v>0</v>
      </c>
      <c r="Q35" s="114"/>
      <c r="R35" s="63"/>
    </row>
    <row r="36" spans="1:20" ht="45" customHeight="1" x14ac:dyDescent="0.3">
      <c r="N36" s="113" t="s">
        <v>41</v>
      </c>
      <c r="O36" s="113"/>
      <c r="P36" s="113">
        <f>L24+M24+N24</f>
        <v>907961.45</v>
      </c>
      <c r="Q36" s="113"/>
      <c r="R36" s="103">
        <f>P32+L24+M24</f>
        <v>907961.45</v>
      </c>
    </row>
    <row r="37" spans="1:20" ht="29.4" thickBot="1" x14ac:dyDescent="0.35">
      <c r="N37" s="115" t="s">
        <v>42</v>
      </c>
      <c r="O37" s="115"/>
      <c r="P37" s="115">
        <f>P36+P34</f>
        <v>120982.44999999995</v>
      </c>
      <c r="Q37" s="115"/>
    </row>
    <row r="38" spans="1:20" ht="28.8" x14ac:dyDescent="0.3">
      <c r="R38" s="103">
        <f>R36+R26</f>
        <v>120982.44999999995</v>
      </c>
    </row>
  </sheetData>
  <mergeCells count="20">
    <mergeCell ref="I30:L30"/>
    <mergeCell ref="N30:Q30"/>
    <mergeCell ref="I31:L31"/>
    <mergeCell ref="N31:Q31"/>
    <mergeCell ref="I32:J32"/>
    <mergeCell ref="K32:L32"/>
    <mergeCell ref="N32:O32"/>
    <mergeCell ref="P32:Q32"/>
    <mergeCell ref="I33:J33"/>
    <mergeCell ref="K33:L33"/>
    <mergeCell ref="N33:O33"/>
    <mergeCell ref="P33:Q33"/>
    <mergeCell ref="N34:O34"/>
    <mergeCell ref="P34:Q34"/>
    <mergeCell ref="N35:O35"/>
    <mergeCell ref="P35:Q35"/>
    <mergeCell ref="N36:O36"/>
    <mergeCell ref="P36:Q36"/>
    <mergeCell ref="N37:O37"/>
    <mergeCell ref="P37:Q37"/>
  </mergeCells>
  <conditionalFormatting sqref="B7:B14">
    <cfRule type="cellIs" dxfId="3" priority="2" operator="lessThan">
      <formula>0</formula>
    </cfRule>
  </conditionalFormatting>
  <conditionalFormatting sqref="B17">
    <cfRule type="cellIs" dxfId="2" priority="4" operator="lessThan">
      <formula>0</formula>
    </cfRule>
  </conditionalFormatting>
  <conditionalFormatting sqref="B19">
    <cfRule type="cellIs" dxfId="1" priority="3" operator="lessThan">
      <formula>0</formula>
    </cfRule>
  </conditionalFormatting>
  <conditionalFormatting sqref="S1:S1048576">
    <cfRule type="duplicateValues" dxfId="0" priority="1"/>
  </conditionalFormatting>
  <printOptions horizontalCentered="1" verticalCentered="1"/>
  <pageMargins left="0.2" right="0.2" top="0.35433070866141736" bottom="0.35433070866141736" header="0.31496062992125984" footer="0.31496062992125984"/>
  <pageSetup scale="1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Shiv MZN</vt:lpstr>
      <vt:lpstr>Shiv SHM</vt:lpstr>
      <vt:lpstr>'Shiv MZN'!Print_Area</vt:lpstr>
      <vt:lpstr>'Shiv SHM'!Print_Area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2025-02-26T11:34:37Z</cp:lastPrinted>
  <dcterms:created xsi:type="dcterms:W3CDTF">2022-06-10T14:11:52Z</dcterms:created>
  <dcterms:modified xsi:type="dcterms:W3CDTF">2025-05-27T12:31:40Z</dcterms:modified>
</cp:coreProperties>
</file>