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E82AD6F3-1509-4B8A-9CAE-BB326F5FAFCC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G12" i="1" s="1"/>
  <c r="E17" i="1"/>
  <c r="G17" i="1" s="1"/>
  <c r="K17" i="1" s="1"/>
  <c r="E16" i="1"/>
  <c r="G16" i="1" s="1"/>
  <c r="K16" i="1" s="1"/>
  <c r="Q15" i="1"/>
  <c r="E10" i="1"/>
  <c r="G10" i="1" s="1"/>
  <c r="E8" i="1"/>
  <c r="G8" i="1" s="1"/>
  <c r="M8" i="1" s="1"/>
  <c r="L21" i="1" s="1"/>
  <c r="R21" i="1"/>
  <c r="Q7" i="1"/>
  <c r="H12" i="1" l="1"/>
  <c r="N12" i="1" s="1"/>
  <c r="E13" i="1" s="1"/>
  <c r="P13" i="1" s="1"/>
  <c r="K12" i="1"/>
  <c r="J12" i="1"/>
  <c r="M16" i="1"/>
  <c r="M21" i="1" s="1"/>
  <c r="J8" i="1"/>
  <c r="H17" i="1"/>
  <c r="N17" i="1" s="1"/>
  <c r="J17" i="1"/>
  <c r="H16" i="1"/>
  <c r="N16" i="1" s="1"/>
  <c r="J16" i="1"/>
  <c r="H10" i="1"/>
  <c r="N10" i="1" s="1"/>
  <c r="E11" i="1" s="1"/>
  <c r="P11" i="1" s="1"/>
  <c r="J10" i="1"/>
  <c r="K10" i="1"/>
  <c r="H8" i="1"/>
  <c r="N8" i="1" s="1"/>
  <c r="E9" i="1" s="1"/>
  <c r="P9" i="1" s="1"/>
  <c r="K8" i="1"/>
  <c r="I17" i="1" l="1"/>
  <c r="I16" i="1"/>
  <c r="K21" i="1"/>
  <c r="M30" i="1" s="1"/>
  <c r="N21" i="1"/>
  <c r="I12" i="1"/>
  <c r="P12" i="1" s="1"/>
  <c r="E18" i="1"/>
  <c r="P18" i="1" s="1"/>
  <c r="P17" i="1"/>
  <c r="P16" i="1"/>
  <c r="I10" i="1"/>
  <c r="P10" i="1" s="1"/>
  <c r="I8" i="1"/>
  <c r="P8" i="1" s="1"/>
  <c r="M32" i="1" l="1"/>
  <c r="T15" i="1"/>
  <c r="T20" i="1"/>
  <c r="P21" i="1"/>
  <c r="R23" i="1" s="1"/>
  <c r="M31" i="1" s="1"/>
  <c r="T22" i="1" l="1"/>
</calcChain>
</file>

<file path=xl/sharedStrings.xml><?xml version="1.0" encoding="utf-8"?>
<sst xmlns="http://schemas.openxmlformats.org/spreadsheetml/2006/main" count="56" uniqueCount="47">
  <si>
    <t>Pipe Laying road restoration work</t>
  </si>
  <si>
    <t xml:space="preserve">Debit </t>
  </si>
  <si>
    <t>Amount</t>
  </si>
  <si>
    <t>Hold the Amount because the Qty. is more then the DPR</t>
  </si>
  <si>
    <t>UTR</t>
  </si>
  <si>
    <t>GST</t>
  </si>
  <si>
    <t>Total Payable Amount Rs. -</t>
  </si>
  <si>
    <t>ST Enterprises</t>
  </si>
  <si>
    <t>18-11-2023 NEFT/AXISP00445035264/RIUP23/3336/S T ENTERPRISES/CNRB0000199 ₹ 2,97,000.00</t>
  </si>
  <si>
    <t>29-11-2023 NEFT/AXISP00447355230/RIUP23/3460/S T ENTERPRISES/CNRB0000199 30443.00</t>
  </si>
  <si>
    <t>02-02-2024 NEFT/AXISP00467574864/RIUP23/4404/S T ENTERPRISES/CNRB0000199 70166.00</t>
  </si>
  <si>
    <t>07-03-2024 NEFT/AXISP00478081324/RIUP23/4911/S T ENTERPRISES/CNRB0000199 ₹ 4,88,564.00</t>
  </si>
  <si>
    <t>17-01-2024 NEFT/AXISP00463195076/RIUP23/4331/S T ENTERPRISES/CNRB0000199 532349.00</t>
  </si>
  <si>
    <t>07-03-2024 NEFT/AXISP00478081325/RIUP23/4953/S T ENTERPRISES/CNRB0000199 ₹ 2,38,290.00</t>
  </si>
  <si>
    <t>16 ,  18</t>
  </si>
  <si>
    <t>22-03-2024 NEFT/AXISP00483444844/RIUP23/5199/S T ENTERPRISES/CNRB0000199 159705.00</t>
  </si>
  <si>
    <t>22-03-2024 NEFT/AXISP00483444845/RIUP23/5198/S T ENTERPRISES/CNRB0000199 93555.00</t>
  </si>
  <si>
    <t xml:space="preserve">Hold Amount </t>
  </si>
  <si>
    <t>Advance / Surplus</t>
  </si>
  <si>
    <t xml:space="preserve">GST Remaining </t>
  </si>
  <si>
    <t>Nil</t>
  </si>
  <si>
    <t>21-01-2025 NEFT/AXISP00601114149/RIUP24/2958/S T ENTERPRISES/CNRB0000199 500000.00</t>
  </si>
  <si>
    <t>17-02-2025 NEFT/AXISP00617665033/RIUP24/3182/S T ENTERPRISES/CNRB0000199 400000.00</t>
  </si>
  <si>
    <t xml:space="preserve">Updated On 07-05-2025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</si>
  <si>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</si>
  <si>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</si>
  <si>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</si>
  <si>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</si>
  <si>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</si>
  <si>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</si>
  <si>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</si>
  <si>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</si>
  <si>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</si>
  <si>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</si>
  <si>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</si>
  <si>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</si>
  <si>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</si>
  <si>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</si>
  <si>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</si>
  <si>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</si>
  <si>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</si>
  <si>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</si>
  <si>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</si>
  <si>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</si>
  <si>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</si>
  <si>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Madalpur village OHT work</t>
  </si>
  <si>
    <t>Mahavatpur village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</si>
</sst>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horizontal="center" vertical="center"/>
    </xf>
    <xf numFmtId="164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164" fontId="4" fillId="2" borderId="5" xfId="1" applyFont="1" applyFill="1" applyBorder="1" applyAlignment="1">
      <alignment vertical="center"/>
    </xf>
    <xf numFmtId="0" fontId="4" fillId="2" borderId="5" xfId="1" applyNumberFormat="1" applyFont="1" applyFill="1" applyBorder="1" applyAlignment="1">
      <alignment horizontal="center" vertical="center"/>
    </xf>
    <xf numFmtId="9" fontId="4" fillId="2" borderId="5" xfId="1" applyNumberFormat="1" applyFont="1" applyFill="1" applyBorder="1" applyAlignment="1">
      <alignment vertical="center"/>
    </xf>
    <xf numFmtId="164" fontId="4" fillId="2" borderId="6" xfId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64" fontId="4" fillId="2" borderId="4" xfId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 wrapText="1"/>
    </xf>
    <xf numFmtId="15" fontId="4" fillId="2" borderId="13" xfId="0" applyNumberFormat="1" applyFont="1" applyFill="1" applyBorder="1" applyAlignment="1">
      <alignment horizontal="center" vertical="center"/>
    </xf>
    <xf numFmtId="0" fontId="4" fillId="2" borderId="13" xfId="0" quotePrefix="1" applyFont="1" applyFill="1" applyBorder="1" applyAlignment="1">
      <alignment horizontal="center" vertical="center"/>
    </xf>
    <xf numFmtId="164" fontId="4" fillId="2" borderId="13" xfId="1" applyFont="1" applyFill="1" applyBorder="1" applyAlignment="1">
      <alignment vertical="center"/>
    </xf>
    <xf numFmtId="164" fontId="4" fillId="0" borderId="13" xfId="1" applyFont="1" applyFill="1" applyBorder="1" applyAlignment="1">
      <alignment vertical="center"/>
    </xf>
    <xf numFmtId="164" fontId="4" fillId="0" borderId="14" xfId="1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64" fontId="4" fillId="0" borderId="12" xfId="1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164" fontId="4" fillId="2" borderId="17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164" fontId="4" fillId="3" borderId="9" xfId="1" applyFont="1" applyFill="1" applyBorder="1" applyAlignment="1">
      <alignment vertical="center"/>
    </xf>
    <xf numFmtId="0" fontId="4" fillId="3" borderId="9" xfId="1" applyNumberFormat="1" applyFont="1" applyFill="1" applyBorder="1" applyAlignment="1">
      <alignment horizontal="center" vertical="center"/>
    </xf>
    <xf numFmtId="9" fontId="4" fillId="3" borderId="9" xfId="1" applyNumberFormat="1" applyFont="1" applyFill="1" applyBorder="1" applyAlignment="1">
      <alignment vertical="center"/>
    </xf>
    <xf numFmtId="164" fontId="4" fillId="3" borderId="10" xfId="1" applyFont="1" applyFill="1" applyBorder="1" applyAlignment="1">
      <alignment vertical="center"/>
    </xf>
    <xf numFmtId="164" fontId="4" fillId="3" borderId="8" xfId="1" applyFont="1" applyFill="1" applyBorder="1" applyAlignment="1">
      <alignment vertical="center"/>
    </xf>
    <xf numFmtId="0" fontId="6" fillId="4" borderId="1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5" fontId="4" fillId="2" borderId="17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64" fontId="4" fillId="0" borderId="17" xfId="1" applyFont="1" applyFill="1" applyBorder="1" applyAlignment="1">
      <alignment vertical="center"/>
    </xf>
    <xf numFmtId="164" fontId="4" fillId="0" borderId="18" xfId="1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164" fontId="4" fillId="0" borderId="16" xfId="1" applyFont="1" applyFill="1" applyBorder="1" applyAlignment="1">
      <alignment vertical="center"/>
    </xf>
    <xf numFmtId="0" fontId="7" fillId="0" borderId="18" xfId="0" applyFont="1" applyBorder="1" applyAlignment="1">
      <alignment vertical="center"/>
    </xf>
    <xf numFmtId="164" fontId="4" fillId="2" borderId="32" xfId="1" applyFont="1" applyFill="1" applyBorder="1" applyAlignment="1">
      <alignment vertical="center"/>
    </xf>
    <xf numFmtId="0" fontId="4" fillId="2" borderId="32" xfId="1" applyNumberFormat="1" applyFont="1" applyFill="1" applyBorder="1" applyAlignment="1">
      <alignment horizontal="center" vertical="center"/>
    </xf>
    <xf numFmtId="164" fontId="6" fillId="2" borderId="32" xfId="1" applyFont="1" applyFill="1" applyBorder="1" applyAlignment="1">
      <alignment vertical="center"/>
    </xf>
    <xf numFmtId="164" fontId="6" fillId="2" borderId="32" xfId="1" applyFont="1" applyFill="1" applyBorder="1" applyAlignment="1">
      <alignment vertical="center" wrapText="1"/>
    </xf>
    <xf numFmtId="164" fontId="4" fillId="2" borderId="33" xfId="1" applyFont="1" applyFill="1" applyBorder="1" applyAlignment="1">
      <alignment vertical="center"/>
    </xf>
    <xf numFmtId="0" fontId="4" fillId="2" borderId="33" xfId="1" applyNumberFormat="1" applyFont="1" applyFill="1" applyBorder="1" applyAlignment="1">
      <alignment horizontal="center" vertical="center"/>
    </xf>
    <xf numFmtId="164" fontId="4" fillId="2" borderId="34" xfId="1" applyFont="1" applyFill="1" applyBorder="1" applyAlignment="1">
      <alignment vertical="center"/>
    </xf>
    <xf numFmtId="0" fontId="4" fillId="2" borderId="34" xfId="1" applyNumberFormat="1" applyFont="1" applyFill="1" applyBorder="1" applyAlignment="1">
      <alignment horizontal="center" vertical="center"/>
    </xf>
    <xf numFmtId="164" fontId="6" fillId="2" borderId="34" xfId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15" fontId="4" fillId="2" borderId="9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4" fillId="0" borderId="9" xfId="1" applyFont="1" applyFill="1" applyBorder="1" applyAlignment="1">
      <alignment vertical="center"/>
    </xf>
    <xf numFmtId="164" fontId="4" fillId="2" borderId="9" xfId="1" applyFont="1" applyFill="1" applyBorder="1" applyAlignment="1">
      <alignment vertical="center"/>
    </xf>
    <xf numFmtId="164" fontId="4" fillId="0" borderId="10" xfId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64" fontId="4" fillId="0" borderId="8" xfId="1" applyFont="1" applyFill="1" applyBorder="1" applyAlignment="1">
      <alignment vertical="center"/>
    </xf>
    <xf numFmtId="0" fontId="7" fillId="0" borderId="10" xfId="0" applyFont="1" applyBorder="1" applyAlignment="1">
      <alignment vertical="center"/>
    </xf>
    <xf numFmtId="164" fontId="9" fillId="2" borderId="26" xfId="1" applyFont="1" applyFill="1" applyBorder="1" applyAlignment="1">
      <alignment horizontal="left" vertical="center"/>
    </xf>
    <xf numFmtId="164" fontId="9" fillId="2" borderId="28" xfId="1" applyFont="1" applyFill="1" applyBorder="1" applyAlignment="1">
      <alignment horizontal="left" vertical="center"/>
    </xf>
    <xf numFmtId="164" fontId="9" fillId="2" borderId="26" xfId="1" applyFont="1" applyFill="1" applyBorder="1" applyAlignment="1">
      <alignment horizontal="center" vertical="center"/>
    </xf>
    <xf numFmtId="164" fontId="9" fillId="2" borderId="28" xfId="1" applyFont="1" applyFill="1" applyBorder="1" applyAlignment="1">
      <alignment horizontal="center" vertical="center"/>
    </xf>
    <xf numFmtId="164" fontId="9" fillId="2" borderId="29" xfId="1" applyFont="1" applyFill="1" applyBorder="1" applyAlignment="1">
      <alignment horizontal="left" vertical="center"/>
    </xf>
    <xf numFmtId="164" fontId="9" fillId="2" borderId="30" xfId="1" applyFont="1" applyFill="1" applyBorder="1" applyAlignment="1">
      <alignment horizontal="left" vertical="center"/>
    </xf>
    <xf numFmtId="164" fontId="9" fillId="2" borderId="29" xfId="1" applyFont="1" applyFill="1" applyBorder="1" applyAlignment="1">
      <alignment horizontal="center" vertical="center"/>
    </xf>
    <xf numFmtId="164" fontId="9" fillId="2" borderId="31" xfId="1" applyFont="1" applyFill="1" applyBorder="1" applyAlignment="1">
      <alignment horizontal="center" vertical="center"/>
    </xf>
    <xf numFmtId="164" fontId="8" fillId="2" borderId="20" xfId="1" applyFont="1" applyFill="1" applyBorder="1" applyAlignment="1">
      <alignment horizontal="center" vertical="center"/>
    </xf>
    <xf numFmtId="164" fontId="8" fillId="2" borderId="21" xfId="1" applyFont="1" applyFill="1" applyBorder="1" applyAlignment="1">
      <alignment horizontal="center" vertical="center"/>
    </xf>
    <xf numFmtId="164" fontId="8" fillId="2" borderId="22" xfId="1" applyFont="1" applyFill="1" applyBorder="1" applyAlignment="1">
      <alignment horizontal="center" vertical="center"/>
    </xf>
    <xf numFmtId="164" fontId="9" fillId="2" borderId="20" xfId="1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164" fontId="9" fillId="2" borderId="22" xfId="1" applyFont="1" applyFill="1" applyBorder="1" applyAlignment="1">
      <alignment horizontal="center" vertical="center"/>
    </xf>
    <xf numFmtId="164" fontId="9" fillId="2" borderId="23" xfId="1" applyFont="1" applyFill="1" applyBorder="1" applyAlignment="1">
      <alignment horizontal="left" vertical="center"/>
    </xf>
    <xf numFmtId="164" fontId="9" fillId="2" borderId="24" xfId="1" applyFont="1" applyFill="1" applyBorder="1" applyAlignment="1">
      <alignment horizontal="left" vertical="center"/>
    </xf>
    <xf numFmtId="164" fontId="9" fillId="2" borderId="23" xfId="1" applyFont="1" applyFill="1" applyBorder="1" applyAlignment="1">
      <alignment horizontal="center" vertical="center"/>
    </xf>
    <xf numFmtId="164" fontId="9" fillId="2" borderId="25" xfId="1" applyFont="1" applyFill="1" applyBorder="1" applyAlignment="1">
      <alignment horizontal="center" vertical="center"/>
    </xf>
    <xf numFmtId="164" fontId="9" fillId="2" borderId="27" xfId="1" applyFont="1" applyFill="1" applyBorder="1" applyAlignment="1">
      <alignment horizontal="left" vertical="center"/>
    </xf>
    <xf numFmtId="0" fontId="2" fillId="0" borderId="0" xfId="0" applyFont="1"/>
    <xf numFmtId="164" fontId="10" fillId="2" borderId="35" xfId="2" applyFont="1" applyFill="1" applyBorder="1" applyAlignment="1">
      <alignment vertical="center"/>
    </xf>
    <xf numFmtId="164" fontId="10" fillId="2" borderId="36" xfId="2" applyFont="1" applyFill="1" applyBorder="1" applyAlignment="1">
      <alignment vertical="center"/>
    </xf>
    <xf numFmtId="0" fontId="11" fillId="2" borderId="36" xfId="0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0" fontId="2" fillId="2" borderId="32" xfId="0" applyFont="1" applyFill="1" applyBorder="1" applyAlignment="1">
      <alignment horizontal="center" vertical="center" wrapText="1"/>
    </xf>
    <xf numFmtId="14" fontId="2" fillId="2" borderId="32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164" fontId="12" fillId="2" borderId="32" xfId="1" applyFont="1" applyFill="1" applyBorder="1" applyAlignment="1">
      <alignment horizontal="center" vertical="center"/>
    </xf>
    <xf numFmtId="164" fontId="2" fillId="2" borderId="32" xfId="1" applyFont="1" applyFill="1" applyBorder="1" applyAlignment="1">
      <alignment horizontal="center" vertical="center"/>
    </xf>
    <xf numFmtId="1" fontId="0" fillId="2" borderId="12" xfId="0" applyNumberFormat="1" applyFill="1" applyBorder="1" applyAlignment="1">
      <alignment vertical="center"/>
    </xf>
  </cellXfs>
  <cellStyles count="3">
    <cellStyle name="Comma" xfId="1" builtinId="3"/>
    <cellStyle name="Comma 2" xfId="2" xr:uid="{DD2905D9-778B-454C-9B9B-3D649E78042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A8" sqref="A8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2" bestFit="1" customWidth="1"/>
    <col min="5" max="5" width="13.33203125" style="1" bestFit="1" customWidth="1"/>
    <col min="6" max="7" width="13.33203125" style="1" customWidth="1"/>
    <col min="8" max="8" width="14.6640625" style="4" customWidth="1"/>
    <col min="9" max="9" width="12.88671875" style="4" bestFit="1" customWidth="1"/>
    <col min="10" max="10" width="10.6640625" style="1" bestFit="1" customWidth="1"/>
    <col min="11" max="11" width="13" style="1" customWidth="1"/>
    <col min="12" max="12" width="13.88671875" style="1" customWidth="1"/>
    <col min="13" max="13" width="12.44140625" style="1" customWidth="1"/>
    <col min="14" max="16" width="14.88671875" style="1" customWidth="1"/>
    <col min="17" max="17" width="7.33203125" style="1" customWidth="1"/>
    <col min="18" max="18" width="15" style="1" bestFit="1" customWidth="1"/>
    <col min="19" max="19" width="93.44140625" style="1" bestFit="1" customWidth="1"/>
    <col min="20" max="20" width="15" style="1" bestFit="1" customWidth="1"/>
    <col min="21" max="16384" width="9" style="1"/>
  </cols>
  <sheetData>
    <row r="1" spans="1:20" ht="30" customHeight="1" thickBot="1" x14ac:dyDescent="0.35">
      <c r="A1" s="87" t="s">
        <v>24</v>
      </c>
      <c r="B1" s="5" t="s">
        <v>7</v>
      </c>
      <c r="E1" s="3"/>
      <c r="F1" s="3"/>
      <c r="G1" s="3"/>
    </row>
    <row r="2" spans="1:20" ht="20.399999999999999" thickBot="1" x14ac:dyDescent="0.35">
      <c r="A2" s="87" t="s">
        <v>25</v>
      </c>
      <c r="B2" s="88" t="s">
        <v>26</v>
      </c>
      <c r="C2" s="5" t="s">
        <v>7</v>
      </c>
      <c r="D2" s="6"/>
      <c r="G2" s="7"/>
      <c r="I2" s="7" t="s">
        <v>0</v>
      </c>
      <c r="J2" s="8"/>
      <c r="K2" s="8"/>
      <c r="L2" s="8"/>
      <c r="M2" s="8"/>
      <c r="N2" s="8"/>
      <c r="O2" s="8"/>
      <c r="P2" s="8"/>
      <c r="Q2" s="8"/>
    </row>
    <row r="3" spans="1:20" ht="20.399999999999999" thickBot="1" x14ac:dyDescent="0.35">
      <c r="A3" s="87" t="s">
        <v>27</v>
      </c>
      <c r="B3" s="89" t="s">
        <v>28</v>
      </c>
      <c r="C3" s="5"/>
      <c r="D3" s="6"/>
      <c r="G3" s="7"/>
      <c r="I3" s="7"/>
      <c r="J3" s="8"/>
      <c r="K3" s="8"/>
      <c r="L3" s="8"/>
      <c r="M3" s="8"/>
      <c r="N3" s="8"/>
      <c r="O3" s="8"/>
      <c r="P3" s="8"/>
      <c r="Q3" s="8"/>
    </row>
    <row r="4" spans="1:20" ht="15" thickBot="1" x14ac:dyDescent="0.35">
      <c r="A4" s="87" t="s">
        <v>29</v>
      </c>
      <c r="B4" s="90" t="s">
        <v>28</v>
      </c>
      <c r="C4" s="8"/>
      <c r="D4" s="9"/>
      <c r="E4" s="8"/>
      <c r="F4" s="8"/>
      <c r="G4" s="8"/>
      <c r="H4" s="10"/>
      <c r="I4" s="10"/>
      <c r="J4" s="8"/>
      <c r="K4" s="8"/>
      <c r="L4" s="8"/>
      <c r="M4" s="8"/>
      <c r="R4" s="11"/>
      <c r="S4" s="11"/>
      <c r="T4" s="11"/>
    </row>
    <row r="5" spans="1:20" ht="72" x14ac:dyDescent="0.3">
      <c r="A5" s="91" t="s">
        <v>30</v>
      </c>
      <c r="B5" s="92" t="s">
        <v>31</v>
      </c>
      <c r="C5" s="93" t="s">
        <v>32</v>
      </c>
      <c r="D5" s="94" t="s">
        <v>33</v>
      </c>
      <c r="E5" s="92" t="s">
        <v>34</v>
      </c>
      <c r="F5" s="92" t="s">
        <v>35</v>
      </c>
      <c r="G5" s="94" t="s">
        <v>36</v>
      </c>
      <c r="H5" s="95" t="s">
        <v>37</v>
      </c>
      <c r="I5" s="96" t="s">
        <v>2</v>
      </c>
      <c r="J5" s="92" t="s">
        <v>38</v>
      </c>
      <c r="K5" s="92" t="s">
        <v>39</v>
      </c>
      <c r="L5" s="92" t="s">
        <v>40</v>
      </c>
      <c r="M5" s="92" t="s">
        <v>41</v>
      </c>
      <c r="N5" s="92" t="s">
        <v>42</v>
      </c>
      <c r="O5" s="12" t="s">
        <v>3</v>
      </c>
      <c r="P5" s="92" t="s">
        <v>43</v>
      </c>
      <c r="Q5" s="13"/>
      <c r="R5" s="92" t="s">
        <v>44</v>
      </c>
      <c r="S5" s="92" t="s">
        <v>4</v>
      </c>
      <c r="T5" s="14"/>
    </row>
    <row r="6" spans="1:20" ht="15" thickBot="1" x14ac:dyDescent="0.35">
      <c r="A6" s="15"/>
      <c r="B6" s="16"/>
      <c r="C6" s="16"/>
      <c r="D6" s="17"/>
      <c r="E6" s="16"/>
      <c r="F6" s="16"/>
      <c r="G6" s="16"/>
      <c r="H6" s="18">
        <v>0.18</v>
      </c>
      <c r="I6" s="16"/>
      <c r="J6" s="18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9"/>
      <c r="Q6" s="20"/>
      <c r="R6" s="21"/>
      <c r="S6" s="19"/>
      <c r="T6" s="21"/>
    </row>
    <row r="7" spans="1:20" ht="30" customHeight="1" x14ac:dyDescent="0.3">
      <c r="A7" s="35">
        <v>59743</v>
      </c>
      <c r="B7" s="36"/>
      <c r="C7" s="36"/>
      <c r="D7" s="37"/>
      <c r="E7" s="36"/>
      <c r="F7" s="36"/>
      <c r="G7" s="36"/>
      <c r="H7" s="38"/>
      <c r="I7" s="36"/>
      <c r="J7" s="38"/>
      <c r="K7" s="38"/>
      <c r="L7" s="38"/>
      <c r="M7" s="38"/>
      <c r="N7" s="38"/>
      <c r="O7" s="38"/>
      <c r="P7" s="39"/>
      <c r="Q7" s="41">
        <f>A7</f>
        <v>59743</v>
      </c>
      <c r="R7" s="40"/>
      <c r="S7" s="39"/>
      <c r="T7" s="40"/>
    </row>
    <row r="8" spans="1:20" ht="33.75" customHeight="1" x14ac:dyDescent="0.3">
      <c r="A8" s="97">
        <v>2598750</v>
      </c>
      <c r="B8" s="23" t="s">
        <v>45</v>
      </c>
      <c r="C8" s="24">
        <v>45239</v>
      </c>
      <c r="D8" s="25">
        <v>15</v>
      </c>
      <c r="E8" s="26">
        <f>15%*A8</f>
        <v>389812.5</v>
      </c>
      <c r="F8" s="26">
        <v>0</v>
      </c>
      <c r="G8" s="26">
        <f>E8-F8</f>
        <v>389812.5</v>
      </c>
      <c r="H8" s="27">
        <f>G8*18%</f>
        <v>70166.25</v>
      </c>
      <c r="I8" s="26">
        <f>G8+H8</f>
        <v>459978.75</v>
      </c>
      <c r="J8" s="26">
        <f>G8*1%</f>
        <v>3898.125</v>
      </c>
      <c r="K8" s="26">
        <f>G8*5%</f>
        <v>19490.625</v>
      </c>
      <c r="L8" s="26"/>
      <c r="M8" s="26">
        <f>G8*10%</f>
        <v>38981.25</v>
      </c>
      <c r="N8" s="26">
        <f>H8</f>
        <v>70166.25</v>
      </c>
      <c r="O8" s="26"/>
      <c r="P8" s="28">
        <f>I8-SUM(J8:O8)</f>
        <v>327442.5</v>
      </c>
      <c r="Q8" s="29"/>
      <c r="R8" s="30">
        <v>297000</v>
      </c>
      <c r="S8" s="34" t="s">
        <v>8</v>
      </c>
      <c r="T8" s="30"/>
    </row>
    <row r="9" spans="1:20" ht="30" customHeight="1" x14ac:dyDescent="0.3">
      <c r="A9" s="35">
        <v>59743</v>
      </c>
      <c r="B9" s="23" t="s">
        <v>5</v>
      </c>
      <c r="C9" s="24"/>
      <c r="D9" s="25">
        <v>15</v>
      </c>
      <c r="E9" s="26">
        <f>N8</f>
        <v>70166.25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8">
        <f>E9</f>
        <v>70166.25</v>
      </c>
      <c r="Q9" s="29"/>
      <c r="R9" s="30">
        <v>30443</v>
      </c>
      <c r="S9" s="34" t="s">
        <v>9</v>
      </c>
      <c r="T9" s="30"/>
    </row>
    <row r="10" spans="1:20" ht="30" customHeight="1" x14ac:dyDescent="0.3">
      <c r="A10" s="35">
        <v>59743</v>
      </c>
      <c r="B10" s="23" t="s">
        <v>45</v>
      </c>
      <c r="C10" s="24">
        <v>45339</v>
      </c>
      <c r="D10" s="31">
        <v>19</v>
      </c>
      <c r="E10" s="27">
        <f>20%*A8</f>
        <v>519750</v>
      </c>
      <c r="F10" s="26"/>
      <c r="G10" s="26">
        <f>E10-F10</f>
        <v>519750</v>
      </c>
      <c r="H10" s="27">
        <f>G10*18%</f>
        <v>93555</v>
      </c>
      <c r="I10" s="26">
        <f>G10+H10</f>
        <v>613305</v>
      </c>
      <c r="J10" s="26">
        <f>G10*1%</f>
        <v>5197.5</v>
      </c>
      <c r="K10" s="26">
        <f>G10*5%</f>
        <v>25987.5</v>
      </c>
      <c r="L10" s="26"/>
      <c r="M10" s="26"/>
      <c r="N10" s="26">
        <f>H10</f>
        <v>93555</v>
      </c>
      <c r="O10" s="26"/>
      <c r="P10" s="28">
        <f>I10-SUM(J10:O10)</f>
        <v>488565</v>
      </c>
      <c r="Q10" s="29"/>
      <c r="R10" s="30">
        <v>70166</v>
      </c>
      <c r="S10" s="34" t="s">
        <v>10</v>
      </c>
      <c r="T10" s="30"/>
    </row>
    <row r="11" spans="1:20" ht="30" customHeight="1" x14ac:dyDescent="0.3">
      <c r="A11" s="35">
        <v>59743</v>
      </c>
      <c r="B11" s="23" t="s">
        <v>5</v>
      </c>
      <c r="C11" s="24"/>
      <c r="D11" s="31">
        <v>19</v>
      </c>
      <c r="E11" s="27">
        <f>N10</f>
        <v>93555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8">
        <f>E11</f>
        <v>93555</v>
      </c>
      <c r="Q11" s="29"/>
      <c r="R11" s="30">
        <v>488564</v>
      </c>
      <c r="S11" s="34" t="s">
        <v>11</v>
      </c>
      <c r="T11" s="30"/>
    </row>
    <row r="12" spans="1:20" ht="30" customHeight="1" x14ac:dyDescent="0.3">
      <c r="A12" s="35">
        <v>59743</v>
      </c>
      <c r="B12" s="23" t="s">
        <v>45</v>
      </c>
      <c r="C12" s="24">
        <v>45339</v>
      </c>
      <c r="D12" s="31">
        <v>5</v>
      </c>
      <c r="E12" s="27">
        <f>40%*A8</f>
        <v>1039500</v>
      </c>
      <c r="F12" s="26"/>
      <c r="G12" s="26">
        <f>E12-F12</f>
        <v>1039500</v>
      </c>
      <c r="H12" s="27">
        <f>G12*18%</f>
        <v>187110</v>
      </c>
      <c r="I12" s="26">
        <f>G12+H12</f>
        <v>1226610</v>
      </c>
      <c r="J12" s="26">
        <f>G12*1%</f>
        <v>10395</v>
      </c>
      <c r="K12" s="26">
        <f>G12*5%</f>
        <v>51975</v>
      </c>
      <c r="L12" s="26"/>
      <c r="M12" s="26"/>
      <c r="N12" s="26">
        <f>H12</f>
        <v>187110</v>
      </c>
      <c r="O12" s="26"/>
      <c r="P12" s="28">
        <f>I12-SUM(J12:O12)</f>
        <v>977130</v>
      </c>
      <c r="Q12" s="29"/>
      <c r="R12" s="30">
        <v>93555</v>
      </c>
      <c r="S12" s="34" t="s">
        <v>16</v>
      </c>
      <c r="T12" s="30"/>
    </row>
    <row r="13" spans="1:20" ht="30" customHeight="1" x14ac:dyDescent="0.3">
      <c r="A13" s="35">
        <v>59743</v>
      </c>
      <c r="B13" s="23" t="s">
        <v>5</v>
      </c>
      <c r="C13" s="24"/>
      <c r="D13" s="31">
        <v>5</v>
      </c>
      <c r="E13" s="27">
        <f>N12</f>
        <v>187110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8">
        <f>E13</f>
        <v>187110</v>
      </c>
      <c r="Q13" s="65"/>
      <c r="R13" s="66">
        <v>500000</v>
      </c>
      <c r="S13" s="34" t="s">
        <v>21</v>
      </c>
      <c r="T13" s="66"/>
    </row>
    <row r="14" spans="1:20" ht="30" customHeight="1" x14ac:dyDescent="0.3">
      <c r="A14" s="35">
        <v>59743</v>
      </c>
      <c r="B14" s="59"/>
      <c r="C14" s="60"/>
      <c r="D14" s="61"/>
      <c r="E14" s="62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4"/>
      <c r="Q14" s="65"/>
      <c r="R14" s="66">
        <v>400000</v>
      </c>
      <c r="S14" s="67" t="s">
        <v>22</v>
      </c>
      <c r="T14" s="66"/>
    </row>
    <row r="15" spans="1:20" ht="30" customHeight="1" x14ac:dyDescent="0.3">
      <c r="A15" s="35">
        <v>60473</v>
      </c>
      <c r="B15" s="36"/>
      <c r="C15" s="36"/>
      <c r="D15" s="37"/>
      <c r="E15" s="36"/>
      <c r="F15" s="36"/>
      <c r="G15" s="36"/>
      <c r="H15" s="38"/>
      <c r="I15" s="36"/>
      <c r="J15" s="38"/>
      <c r="K15" s="38"/>
      <c r="L15" s="38"/>
      <c r="M15" s="38"/>
      <c r="N15" s="38"/>
      <c r="O15" s="38"/>
      <c r="P15" s="39"/>
      <c r="Q15" s="41">
        <f>A15</f>
        <v>60473</v>
      </c>
      <c r="R15" s="40"/>
      <c r="S15" s="39"/>
      <c r="T15" s="40">
        <f>SUM(P8:P14)-SUM(R8:R14)</f>
        <v>264240.75</v>
      </c>
    </row>
    <row r="16" spans="1:20" ht="30" customHeight="1" x14ac:dyDescent="0.3">
      <c r="A16" s="22">
        <v>2535000</v>
      </c>
      <c r="B16" s="23" t="s">
        <v>46</v>
      </c>
      <c r="C16" s="24">
        <v>45300</v>
      </c>
      <c r="D16" s="31">
        <v>16</v>
      </c>
      <c r="E16" s="27">
        <f>25%*A16</f>
        <v>633750</v>
      </c>
      <c r="F16" s="26"/>
      <c r="G16" s="26">
        <f>E16-F16</f>
        <v>633750</v>
      </c>
      <c r="H16" s="27">
        <f>G16*18%</f>
        <v>114075</v>
      </c>
      <c r="I16" s="26">
        <f>G16+H16</f>
        <v>747825</v>
      </c>
      <c r="J16" s="26">
        <f>G16*1%</f>
        <v>6337.5</v>
      </c>
      <c r="K16" s="26">
        <f>G16*5%</f>
        <v>31687.5</v>
      </c>
      <c r="L16" s="26"/>
      <c r="M16" s="26">
        <f>G16*10%</f>
        <v>63375</v>
      </c>
      <c r="N16" s="26">
        <f>H16</f>
        <v>114075</v>
      </c>
      <c r="O16" s="26"/>
      <c r="P16" s="28">
        <f>I16-SUM(J16:O16)</f>
        <v>532350</v>
      </c>
      <c r="Q16" s="29"/>
      <c r="R16" s="30">
        <v>532349</v>
      </c>
      <c r="S16" s="34" t="s">
        <v>12</v>
      </c>
      <c r="T16" s="30"/>
    </row>
    <row r="17" spans="1:20" ht="30" customHeight="1" x14ac:dyDescent="0.3">
      <c r="A17" s="35">
        <v>60473</v>
      </c>
      <c r="B17" s="23" t="s">
        <v>46</v>
      </c>
      <c r="C17" s="24">
        <v>45339</v>
      </c>
      <c r="D17" s="31">
        <v>18</v>
      </c>
      <c r="E17" s="27">
        <f>10%*A16</f>
        <v>253500</v>
      </c>
      <c r="F17" s="26"/>
      <c r="G17" s="26">
        <f>E17-F17</f>
        <v>253500</v>
      </c>
      <c r="H17" s="27">
        <f>G17*18%</f>
        <v>45630</v>
      </c>
      <c r="I17" s="26">
        <f>G17+H17</f>
        <v>299130</v>
      </c>
      <c r="J17" s="26">
        <f>G17*1%</f>
        <v>2535</v>
      </c>
      <c r="K17" s="26">
        <f>G17*5%</f>
        <v>12675</v>
      </c>
      <c r="L17" s="26"/>
      <c r="M17" s="26"/>
      <c r="N17" s="26">
        <f>H17</f>
        <v>45630</v>
      </c>
      <c r="O17" s="26"/>
      <c r="P17" s="28">
        <f>I17-SUM(J17:O17)</f>
        <v>238290</v>
      </c>
      <c r="Q17" s="29"/>
      <c r="R17" s="30">
        <v>238290</v>
      </c>
      <c r="S17" s="34" t="s">
        <v>13</v>
      </c>
      <c r="T17" s="30"/>
    </row>
    <row r="18" spans="1:20" ht="30" customHeight="1" x14ac:dyDescent="0.3">
      <c r="A18" s="35">
        <v>60473</v>
      </c>
      <c r="B18" s="23" t="s">
        <v>5</v>
      </c>
      <c r="C18" s="24"/>
      <c r="D18" s="31" t="s">
        <v>14</v>
      </c>
      <c r="E18" s="27">
        <f>N16+N17</f>
        <v>159705</v>
      </c>
      <c r="F18" s="26"/>
      <c r="G18" s="26"/>
      <c r="H18" s="27"/>
      <c r="I18" s="26"/>
      <c r="J18" s="26"/>
      <c r="K18" s="26"/>
      <c r="L18" s="26"/>
      <c r="M18" s="26"/>
      <c r="N18" s="26"/>
      <c r="O18" s="26"/>
      <c r="P18" s="28">
        <f>E18</f>
        <v>159705</v>
      </c>
      <c r="Q18" s="29"/>
      <c r="R18" s="30">
        <v>159705</v>
      </c>
      <c r="S18" s="34" t="s">
        <v>15</v>
      </c>
      <c r="T18" s="30"/>
    </row>
    <row r="19" spans="1:20" ht="30" customHeight="1" x14ac:dyDescent="0.3">
      <c r="A19" s="35">
        <v>60473</v>
      </c>
      <c r="B19" s="23"/>
      <c r="C19" s="24"/>
      <c r="D19" s="31"/>
      <c r="E19" s="27"/>
      <c r="F19" s="26"/>
      <c r="G19" s="26"/>
      <c r="H19" s="27"/>
      <c r="I19" s="26"/>
      <c r="J19" s="26"/>
      <c r="K19" s="26"/>
      <c r="L19" s="26"/>
      <c r="M19" s="26"/>
      <c r="N19" s="26"/>
      <c r="O19" s="26"/>
      <c r="P19" s="28"/>
      <c r="Q19" s="29"/>
      <c r="R19" s="30"/>
      <c r="S19" s="34"/>
      <c r="T19" s="30"/>
    </row>
    <row r="20" spans="1:20" ht="30" customHeight="1" thickBot="1" x14ac:dyDescent="0.35">
      <c r="A20" s="35">
        <v>60473</v>
      </c>
      <c r="B20" s="42"/>
      <c r="C20" s="43"/>
      <c r="D20" s="44"/>
      <c r="E20" s="45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46"/>
      <c r="Q20" s="47"/>
      <c r="R20" s="48"/>
      <c r="S20" s="49"/>
      <c r="T20" s="48">
        <f>SUM(P16:P19)-SUM(R16:R19)</f>
        <v>1</v>
      </c>
    </row>
    <row r="21" spans="1:20" ht="30" customHeight="1" x14ac:dyDescent="0.3">
      <c r="A21" s="50"/>
      <c r="B21" s="50"/>
      <c r="C21" s="50"/>
      <c r="D21" s="51"/>
      <c r="E21" s="50"/>
      <c r="F21" s="50"/>
      <c r="G21" s="50"/>
      <c r="H21" s="50"/>
      <c r="I21" s="50"/>
      <c r="J21" s="50"/>
      <c r="K21" s="52">
        <f>SUM(K8:K20)</f>
        <v>141815.625</v>
      </c>
      <c r="L21" s="52">
        <f t="shared" ref="L21:N21" si="0">SUM(L8:L20)</f>
        <v>0</v>
      </c>
      <c r="M21" s="52">
        <f t="shared" si="0"/>
        <v>102356.25</v>
      </c>
      <c r="N21" s="52">
        <f t="shared" si="0"/>
        <v>510536.25</v>
      </c>
      <c r="O21" s="53" t="s">
        <v>6</v>
      </c>
      <c r="P21" s="52">
        <f>SUM(P8:P20)</f>
        <v>3074313.75</v>
      </c>
      <c r="Q21" s="52"/>
      <c r="R21" s="52">
        <f>SUM(R6:R20)</f>
        <v>2810072</v>
      </c>
      <c r="S21" s="50"/>
      <c r="T21" s="52"/>
    </row>
    <row r="22" spans="1:20" ht="30" customHeight="1" x14ac:dyDescent="0.3">
      <c r="A22" s="54"/>
      <c r="B22" s="54"/>
      <c r="C22" s="54"/>
      <c r="D22" s="55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>
        <f>SUM(T8:T21)</f>
        <v>264241.75</v>
      </c>
    </row>
    <row r="23" spans="1:20" ht="15" thickBot="1" x14ac:dyDescent="0.35">
      <c r="A23" s="56"/>
      <c r="B23" s="56"/>
      <c r="C23" s="56"/>
      <c r="D23" s="57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8">
        <f>P21-R21</f>
        <v>264241.75</v>
      </c>
      <c r="S23" s="56"/>
      <c r="T23" s="58"/>
    </row>
    <row r="24" spans="1:20" ht="30" customHeight="1" x14ac:dyDescent="0.3">
      <c r="A24" s="10"/>
      <c r="B24" s="10"/>
      <c r="C24" s="10"/>
      <c r="D24" s="33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7" spans="1:20" ht="15" thickBot="1" x14ac:dyDescent="0.35"/>
    <row r="28" spans="1:20" ht="24" thickBot="1" x14ac:dyDescent="0.35">
      <c r="K28" s="76" t="s">
        <v>7</v>
      </c>
      <c r="L28" s="77"/>
      <c r="M28" s="77"/>
      <c r="N28" s="78"/>
    </row>
    <row r="29" spans="1:20" ht="18.600000000000001" thickBot="1" x14ac:dyDescent="0.35">
      <c r="K29" s="79" t="s">
        <v>23</v>
      </c>
      <c r="L29" s="80"/>
      <c r="M29" s="80"/>
      <c r="N29" s="81"/>
    </row>
    <row r="30" spans="1:20" ht="18" x14ac:dyDescent="0.3">
      <c r="K30" s="82" t="s">
        <v>17</v>
      </c>
      <c r="L30" s="83"/>
      <c r="M30" s="84">
        <f>K21+L21+M21</f>
        <v>244171.875</v>
      </c>
      <c r="N30" s="85"/>
    </row>
    <row r="31" spans="1:20" ht="18" x14ac:dyDescent="0.3">
      <c r="K31" s="68" t="s">
        <v>18</v>
      </c>
      <c r="L31" s="86"/>
      <c r="M31" s="70">
        <f>R23</f>
        <v>264241.75</v>
      </c>
      <c r="N31" s="71"/>
    </row>
    <row r="32" spans="1:20" ht="18" x14ac:dyDescent="0.3">
      <c r="K32" s="68" t="s">
        <v>19</v>
      </c>
      <c r="L32" s="69"/>
      <c r="M32" s="70">
        <f>N21-P9-P11-P18-P13</f>
        <v>0</v>
      </c>
      <c r="N32" s="71"/>
    </row>
    <row r="33" spans="11:14" ht="18.600000000000001" thickBot="1" x14ac:dyDescent="0.35">
      <c r="K33" s="72" t="s">
        <v>1</v>
      </c>
      <c r="L33" s="73"/>
      <c r="M33" s="74" t="s">
        <v>20</v>
      </c>
      <c r="N33" s="75"/>
    </row>
  </sheetData>
  <mergeCells count="10">
    <mergeCell ref="K32:L32"/>
    <mergeCell ref="M32:N32"/>
    <mergeCell ref="K33:L33"/>
    <mergeCell ref="M33:N33"/>
    <mergeCell ref="K28:N28"/>
    <mergeCell ref="K29:N29"/>
    <mergeCell ref="K30:L30"/>
    <mergeCell ref="M30:N30"/>
    <mergeCell ref="K31:L31"/>
    <mergeCell ref="M31:N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2025-05-28T10:16:07Z</dcterms:modified>
</cp:coreProperties>
</file>