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3576759F-17BE-4754-BC33-745C5534AEB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8" i="1" l="1"/>
  <c r="U85" i="1"/>
  <c r="U69" i="1"/>
  <c r="U66" i="1"/>
  <c r="U63" i="1"/>
  <c r="U60" i="1"/>
  <c r="U57" i="1"/>
  <c r="U54" i="1"/>
  <c r="U51" i="1"/>
  <c r="U47" i="1"/>
  <c r="G92" i="1" l="1"/>
  <c r="J92" i="1" s="1"/>
  <c r="G91" i="1"/>
  <c r="J91" i="1" s="1"/>
  <c r="K92" i="1" l="1"/>
  <c r="K91" i="1"/>
  <c r="H91" i="1"/>
  <c r="N91" i="1" s="1"/>
  <c r="L91" i="1"/>
  <c r="L92" i="1"/>
  <c r="M91" i="1"/>
  <c r="H92" i="1"/>
  <c r="N92" i="1" s="1"/>
  <c r="M92" i="1"/>
  <c r="G106" i="1"/>
  <c r="L106" i="1" s="1"/>
  <c r="G105" i="1"/>
  <c r="K105" i="1" s="1"/>
  <c r="G104" i="1"/>
  <c r="L104" i="1" s="1"/>
  <c r="G102" i="1"/>
  <c r="M102" i="1" s="1"/>
  <c r="G100" i="1"/>
  <c r="L100" i="1" s="1"/>
  <c r="N99" i="1"/>
  <c r="F98" i="1"/>
  <c r="G98" i="1" s="1"/>
  <c r="L98" i="1" s="1"/>
  <c r="Q97" i="1"/>
  <c r="E93" i="1" l="1"/>
  <c r="P93" i="1" s="1"/>
  <c r="I92" i="1"/>
  <c r="P92" i="1" s="1"/>
  <c r="I91" i="1"/>
  <c r="P91" i="1" s="1"/>
  <c r="U94" i="1" s="1"/>
  <c r="H105" i="1"/>
  <c r="N105" i="1" s="1"/>
  <c r="J102" i="1"/>
  <c r="H102" i="1"/>
  <c r="E103" i="1" s="1"/>
  <c r="G103" i="1" s="1"/>
  <c r="I103" i="1" s="1"/>
  <c r="P103" i="1" s="1"/>
  <c r="L102" i="1"/>
  <c r="L114" i="1" s="1"/>
  <c r="J105" i="1"/>
  <c r="K98" i="1"/>
  <c r="M98" i="1"/>
  <c r="K100" i="1"/>
  <c r="M100" i="1"/>
  <c r="K104" i="1"/>
  <c r="M104" i="1"/>
  <c r="K106" i="1"/>
  <c r="M106" i="1"/>
  <c r="H98" i="1"/>
  <c r="I98" i="1" s="1"/>
  <c r="J98" i="1"/>
  <c r="H100" i="1"/>
  <c r="J100" i="1"/>
  <c r="K102" i="1"/>
  <c r="H104" i="1"/>
  <c r="N104" i="1" s="1"/>
  <c r="J104" i="1"/>
  <c r="I105" i="1"/>
  <c r="P105" i="1" s="1"/>
  <c r="H106" i="1"/>
  <c r="N106" i="1" s="1"/>
  <c r="J106" i="1"/>
  <c r="E107" i="1" l="1"/>
  <c r="P107" i="1" s="1"/>
  <c r="I102" i="1"/>
  <c r="N102" i="1"/>
  <c r="I106" i="1"/>
  <c r="P106" i="1" s="1"/>
  <c r="E101" i="1"/>
  <c r="G101" i="1" s="1"/>
  <c r="I101" i="1" s="1"/>
  <c r="P101" i="1" s="1"/>
  <c r="N100" i="1"/>
  <c r="E99" i="1"/>
  <c r="G99" i="1" s="1"/>
  <c r="I99" i="1" s="1"/>
  <c r="P99" i="1" s="1"/>
  <c r="N98" i="1"/>
  <c r="P98" i="1" s="1"/>
  <c r="I104" i="1"/>
  <c r="P104" i="1" s="1"/>
  <c r="I100" i="1"/>
  <c r="P102" i="1" l="1"/>
  <c r="U111" i="1" s="1"/>
  <c r="G95" i="1"/>
  <c r="H95" i="1" s="1"/>
  <c r="N95" i="1" s="1"/>
  <c r="E96" i="1" s="1"/>
  <c r="P96" i="1" s="1"/>
  <c r="Q94" i="1"/>
  <c r="Q88" i="1"/>
  <c r="Q85" i="1"/>
  <c r="Q69" i="1"/>
  <c r="Q63" i="1"/>
  <c r="Q60" i="1"/>
  <c r="Q57" i="1"/>
  <c r="Q54" i="1"/>
  <c r="Q51" i="1"/>
  <c r="Q47" i="1"/>
  <c r="N114" i="1" l="1"/>
  <c r="J95" i="1"/>
  <c r="I95" i="1"/>
  <c r="K95" i="1"/>
  <c r="K114" i="1" s="1"/>
  <c r="F114" i="1"/>
  <c r="E114" i="1"/>
  <c r="O114" i="1"/>
  <c r="N121" i="1" s="1"/>
  <c r="P95" i="1" l="1"/>
  <c r="S112" i="1"/>
  <c r="P112" i="1" l="1"/>
  <c r="S114" i="1" s="1"/>
  <c r="N120" i="1" s="1"/>
  <c r="U97" i="1"/>
  <c r="G114" i="1"/>
  <c r="M114" i="1" l="1"/>
  <c r="N119" i="1" s="1"/>
  <c r="H114" i="1"/>
  <c r="J114" i="1"/>
  <c r="I114" i="1" l="1"/>
</calcChain>
</file>

<file path=xl/sharedStrings.xml><?xml version="1.0" encoding="utf-8"?>
<sst xmlns="http://schemas.openxmlformats.org/spreadsheetml/2006/main" count="165" uniqueCount="146">
  <si>
    <t>Amount</t>
  </si>
  <si>
    <t>PAYMENT NOTE No.</t>
  </si>
  <si>
    <t>UTR</t>
  </si>
  <si>
    <t>Total Payable Amount Rs. -</t>
  </si>
  <si>
    <t>Hold Amount For Quantity excess against DPR</t>
  </si>
  <si>
    <t>Janta Boring Engineering Works</t>
  </si>
  <si>
    <t>Gujjarpur Fatehpur Village Drilling work</t>
  </si>
  <si>
    <t>RIUP22/321</t>
  </si>
  <si>
    <t>RIUP22/362</t>
  </si>
  <si>
    <t>RIUP22/799</t>
  </si>
  <si>
    <t>12-07-2022 NEFT/AXISP00303328409/RIUP22/321/JANTA BORING EN 200000.00</t>
  </si>
  <si>
    <t>06-08-2022 NEFT/AXISP00309903587/RIUP22/362/JANTA BORING EN 79292.00</t>
  </si>
  <si>
    <t>22-09-2022 NEFT/AXISP00321930057/RIUP22/799/JANTA BORING EN 53481.00</t>
  </si>
  <si>
    <t>Release GST Note</t>
  </si>
  <si>
    <t>RIUP22/629</t>
  </si>
  <si>
    <t>RIUP22/810</t>
  </si>
  <si>
    <t>15-09-2022 NEFT/AXISP00320241594/RIUP22/629/JANTA BORING EN 301085.00</t>
  </si>
  <si>
    <t>26-09-2022 NEFT/AXISP00322322396/RIUP22/810/JANTA BORING EN 58106.00</t>
  </si>
  <si>
    <t>Karori Mehrampur Village Drilling work</t>
  </si>
  <si>
    <t xml:space="preserve">GST Release Note </t>
  </si>
  <si>
    <t>RIUP22/620</t>
  </si>
  <si>
    <t>27-09-2022 NEFT/AXISP00322651153/RIUP22/620/JANTA BORING EN 305064.00</t>
  </si>
  <si>
    <t>RIUP22/1859</t>
  </si>
  <si>
    <t>18-01-2023 NEFT/AXISP00355697021/RIUP22/1859/JANTA BORING E ₹ 58,416.00</t>
  </si>
  <si>
    <t>Gandharv Village Drilling work</t>
  </si>
  <si>
    <t>GST Release Note</t>
  </si>
  <si>
    <t>RIUP22/711</t>
  </si>
  <si>
    <t>11-10-2022 NEFT/AXISP00327623913/RIUP22/711/JANTA BORING EN 298687.00</t>
  </si>
  <si>
    <t>RIUP22/1160</t>
  </si>
  <si>
    <t>05-11-2022 NEFT/AXISP00334835402/RIUP22/1160/JANTA BORING E 57388.00</t>
  </si>
  <si>
    <t>Rasoolpur Village Drilling work</t>
  </si>
  <si>
    <t>24-08-2022 NEFT/AXISP00314011485/RIUP22/582/JANTA BORING EN 278030.00</t>
  </si>
  <si>
    <t>20-10-2022 NEFT/AXISP00330179773/RIUP22/849/JANTA BORING EN 57551.00</t>
  </si>
  <si>
    <t>RIUP22/582</t>
  </si>
  <si>
    <t>RIUP22/849</t>
  </si>
  <si>
    <t>Loharipur Village Drilling work</t>
  </si>
  <si>
    <t>RIUP22/947</t>
  </si>
  <si>
    <t>12-10-2022 NEFT/AXISP00327929087/RIUP22/947/JANTA BORING EN 91629.00</t>
  </si>
  <si>
    <t>RIUP22/1170</t>
  </si>
  <si>
    <t>05-11-2022 NEFT/AXISP00334835399/RIUP22/1170/JANTA BORING E 17546.00</t>
  </si>
  <si>
    <t>Jandheri Village Drilling work</t>
  </si>
  <si>
    <t>RIUP22/560</t>
  </si>
  <si>
    <t>24-08-2022 NEFT/AXISP00313894027/RIUP22/560/JANTA BORING EN 239023.00</t>
  </si>
  <si>
    <t>RIUP22/848</t>
  </si>
  <si>
    <t>20-10-2022 NEFT/AXISP00330179772/RIUP22/848/JANTA BORING EN 45770.00</t>
  </si>
  <si>
    <t>All above Tax Invoice No.</t>
  </si>
  <si>
    <t>RIUP22/677</t>
  </si>
  <si>
    <t>03-09-2022 NEFT/AXISP00317005610/RIUP22/677/D S POWER SYSTEM 1,98,000.00</t>
  </si>
  <si>
    <t>RIUP22/778</t>
  </si>
  <si>
    <t>20-09-2022 NEFT/AXISP00321228704/RIUP22/778/D S POWER SYSTEM 214660.00</t>
  </si>
  <si>
    <t>RIUP22/847</t>
  </si>
  <si>
    <t>11-10-2022 NEFT/AXISP00327625484/RIUP22/847/D S POWER SYSTEM 82532.00</t>
  </si>
  <si>
    <t>01-11-2022 NEFT/AXISP00333477985/RIUP22/1136/D S POWER SYSTE 82532.00</t>
  </si>
  <si>
    <t>RIUP22/1794</t>
  </si>
  <si>
    <t>07-01-2023 NEFT/AXISP00353064343/RIUP22/1794/D S POWER SYSTE 110628.00</t>
  </si>
  <si>
    <t>Jharkheri Village Drilling work</t>
  </si>
  <si>
    <t>RIUP22/1031</t>
  </si>
  <si>
    <t>19-10-2022 NEFT/AXISP00329657262/RIUP22/1031/JANTA BORING E 218201.00</t>
  </si>
  <si>
    <t>RIUP22/1161</t>
  </si>
  <si>
    <t>05-11-2022 NEFT/AXISP00334835403/RIUP22/1161/JANTA BORING E 41856.00</t>
  </si>
  <si>
    <t>Gujjarpur Fatepur Village Pipeline laying work</t>
  </si>
  <si>
    <t>GST release note</t>
  </si>
  <si>
    <t>Total Paid</t>
  </si>
  <si>
    <t>Balance Payable</t>
  </si>
  <si>
    <t>RIUP22/758</t>
  </si>
  <si>
    <t>15-09-2022 NEFT/AXISP00320351192/RIUP22/758/JANTA BORING EN 247500.00</t>
  </si>
  <si>
    <t>RIUP22/1393</t>
  </si>
  <si>
    <t>09-12-2022 NEFT/AXISP00345325356/RIUP22/1393/JANTA BORING E 215441.00</t>
  </si>
  <si>
    <t>RIUP22/1845</t>
  </si>
  <si>
    <t>12-01-2023 NEFT/AXISP00354377371/RIUP22/1845/JANTABORING E 160991.00</t>
  </si>
  <si>
    <t>RIUP22/1943</t>
  </si>
  <si>
    <t>23-01-2023 NEFT/AXISP00356620208/RIUP22/1943/JANTA BORING E ₹ 79,200.00</t>
  </si>
  <si>
    <t>28-08-2023 NEFT/AXISP00418871539/RIUP23/1761/JANTA BORING &amp; ENG/PUNB0207110 99000.00</t>
  </si>
  <si>
    <t>RIUP23/1761</t>
  </si>
  <si>
    <t>Gandharv Village Pipeline laying work</t>
  </si>
  <si>
    <t>RIUP22/1606</t>
  </si>
  <si>
    <t>31-12-2022 NEFT/AXISP00350264760/RIUP22/1606/JANTA BORING E 220187.00</t>
  </si>
  <si>
    <t>GST Release note</t>
  </si>
  <si>
    <t>RIUP22/1942</t>
  </si>
  <si>
    <t>23-01-2023 NEFT/AXISP00356620206/RIUP22/1942/JANTA BORING E ₹ 74,250.00</t>
  </si>
  <si>
    <t>RIUP22/1992</t>
  </si>
  <si>
    <t>25-01-2023 NEFT/AXISP00357444290/RIUP22/1992/JANTA BORING E 80402.00</t>
  </si>
  <si>
    <t>RIUP22/2139</t>
  </si>
  <si>
    <t>13-02-2023 NEFT/AXISP00362757391/RIUP22/2139/JANTA BORING E ₹ 3,14,839.00</t>
  </si>
  <si>
    <t>RIUP22/2383</t>
  </si>
  <si>
    <t>01-03-2023 NEFT/AXISP00367214840/RIUP22/2383/JANTA BORING E 117579.00</t>
  </si>
  <si>
    <t>RIUP22/2775</t>
  </si>
  <si>
    <t>30-03-2023 NEFT/AXISP00376411975/RIUP22/2775/JANTA BORING E 99000.00</t>
  </si>
  <si>
    <t>RIUP23/052</t>
  </si>
  <si>
    <t>21-04-2023 NEFT/AXISP00383588435/RIUP23/052/JANTA BORING EN 148500.00</t>
  </si>
  <si>
    <t>RIUP23/425</t>
  </si>
  <si>
    <t>29-05-2023 NEFT/AXISP00392949340/RIUP23/425/JANTA BORING EN 99000.00</t>
  </si>
  <si>
    <t>RIUP23/1030</t>
  </si>
  <si>
    <t>15-07-2023 NEFT/AXISP00407207173/RIUP23/1030/JANTA BORING E 46716.00</t>
  </si>
  <si>
    <t>03-10-2023 NEFT/AXISP00430096847/RIUP23/2177/JANTA BORING &amp; ENG/PUNB0207110 173900.00</t>
  </si>
  <si>
    <t>RIUP23/2177</t>
  </si>
  <si>
    <t>04-10-2023 NEFT/AXISP00430770123/RIUP23/2467/JANTA BORING &amp; ENG/PUNB0207110 294513.00</t>
  </si>
  <si>
    <t>RIUP23/2467</t>
  </si>
  <si>
    <t>09-11-2023 NEFT/AXISP00442541859/RIUP23/3163/JANTA BORING &amp; ENG/PUNB0207110 79200.00</t>
  </si>
  <si>
    <t>RIUP23/3163</t>
  </si>
  <si>
    <t>27-12-2023 NEFT/AXISP00455698610/RIUP23/3834/JANTA BORING &amp; ENG/PUNB0207110 38887.00</t>
  </si>
  <si>
    <t>9,10,15</t>
  </si>
  <si>
    <t>7&amp; 8</t>
  </si>
  <si>
    <t>Total Hold ( SD+OC+HT )</t>
  </si>
  <si>
    <t>Advance / Surplus</t>
  </si>
  <si>
    <t>GST Remaining</t>
  </si>
  <si>
    <t>Clear</t>
  </si>
  <si>
    <t>Janta Boring Works</t>
  </si>
  <si>
    <t>20-11-2024 - Nakshatra</t>
  </si>
  <si>
    <t>DPR Excess</t>
  </si>
  <si>
    <t xml:space="preserve">Kheri Khusnuma village OP Unit work at </t>
  </si>
  <si>
    <t xml:space="preserve">Bala Mazra village OP Unit work at </t>
  </si>
  <si>
    <t xml:space="preserve">Grahi Hasanpur village OP Unit work at </t>
  </si>
  <si>
    <t xml:space="preserve">Korsama village OP Unit work at </t>
  </si>
  <si>
    <t xml:space="preserve">Kamalpur village OP Unit work at </t>
  </si>
  <si>
    <t xml:space="preserve">Gangarampur Kheri village OP Unit work at </t>
  </si>
  <si>
    <t xml:space="preserve">Thirwa village OP Unit work at </t>
  </si>
  <si>
    <t xml:space="preserve">Pelkha village OP Unit work at </t>
  </si>
  <si>
    <t xml:space="preserve">Jharkheri village OP Unit work at </t>
  </si>
  <si>
    <t xml:space="preserve">Bhogi Mazra village OP Unit work at </t>
  </si>
  <si>
    <t xml:space="preserve">Sanpla village OP Unit work at </t>
  </si>
  <si>
    <t xml:space="preserve">Lawa Daudpur village OP Unit work at </t>
  </si>
  <si>
    <t xml:space="preserve">Sakoti  village OP Unit work at </t>
  </si>
  <si>
    <t>Gandrav Village Pump House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</si>
  <si>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</si>
  <si>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</si>
  <si>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</si>
  <si>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</si>
  <si>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</si>
  <si>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</si>
  <si>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</si>
  <si>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</si>
  <si>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</si>
  <si>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</si>
  <si>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</si>
  <si>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</si>
  <si>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</si>
  <si>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</si>
  <si>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</si>
  <si>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</si>
  <si>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</si>
  <si>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</si>
  <si>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</si>
  <si>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</si>
  <si>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</si>
  <si>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Badhev Kannukheda Village Drilling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</si>
</sst>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&quot;₹&quot;\ #,##0.00"/>
    <numFmt numFmtId="168" formatCode="yyyy\-mm\-dd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FF0000"/>
      <name val="Comic Sans MS"/>
      <family val="4"/>
    </font>
    <font>
      <sz val="11"/>
      <color rgb="FFFF0000"/>
      <name val="Comic Sans MS"/>
      <family val="4"/>
    </font>
    <font>
      <sz val="11"/>
      <color rgb="FFFF0000"/>
      <name val="Verdana"/>
      <family val="2"/>
    </font>
    <font>
      <sz val="9"/>
      <color rgb="FF7030A0"/>
      <name val="Comic Sans MS"/>
      <family val="4"/>
    </font>
    <font>
      <sz val="11"/>
      <color rgb="FF7030A0"/>
      <name val="Calibri"/>
      <family val="2"/>
      <scheme val="minor"/>
    </font>
    <font>
      <sz val="9"/>
      <color theme="9" tint="-0.499984740745262"/>
      <name val="Comic Sans MS"/>
      <family val="4"/>
    </font>
    <font>
      <sz val="11"/>
      <color theme="1"/>
      <name val="Comic Sans MS"/>
      <family val="4"/>
    </font>
    <font>
      <sz val="11"/>
      <color theme="1"/>
      <name val="Verdana"/>
      <family val="2"/>
    </font>
    <font>
      <sz val="9"/>
      <color rgb="FF333333"/>
      <name val="Verdana"/>
      <family val="2"/>
    </font>
    <font>
      <sz val="11"/>
      <color rgb="FF33333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3">
    <xf numFmtId="0" fontId="0" fillId="0" borderId="0" xfId="0"/>
    <xf numFmtId="0" fontId="0" fillId="2" borderId="0" xfId="0" applyFill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3" borderId="1" xfId="1" applyNumberFormat="1" applyFont="1" applyFill="1" applyBorder="1" applyAlignment="1">
      <alignment vertical="center"/>
    </xf>
    <xf numFmtId="164" fontId="5" fillId="3" borderId="1" xfId="1" applyNumberFormat="1" applyFont="1" applyFill="1" applyBorder="1" applyAlignment="1">
      <alignment vertical="center"/>
    </xf>
    <xf numFmtId="164" fontId="8" fillId="2" borderId="1" xfId="1" applyNumberFormat="1" applyFont="1" applyFill="1" applyBorder="1" applyAlignment="1">
      <alignment vertical="center"/>
    </xf>
    <xf numFmtId="164" fontId="8" fillId="3" borderId="1" xfId="1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164" fontId="10" fillId="2" borderId="1" xfId="1" applyNumberFormat="1" applyFont="1" applyFill="1" applyBorder="1" applyAlignment="1">
      <alignment vertical="center"/>
    </xf>
    <xf numFmtId="164" fontId="10" fillId="3" borderId="1" xfId="1" applyNumberFormat="1" applyFont="1" applyFill="1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2" fillId="3" borderId="5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64" fontId="11" fillId="2" borderId="1" xfId="1" applyNumberFormat="1" applyFont="1" applyFill="1" applyBorder="1" applyAlignment="1">
      <alignment vertical="center"/>
    </xf>
    <xf numFmtId="0" fontId="12" fillId="2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164" fontId="6" fillId="3" borderId="1" xfId="1" applyNumberFormat="1" applyFont="1" applyFill="1" applyBorder="1" applyAlignment="1">
      <alignment vertical="center"/>
    </xf>
    <xf numFmtId="0" fontId="7" fillId="3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164" fontId="3" fillId="2" borderId="1" xfId="1" applyNumberFormat="1" applyFont="1" applyFill="1" applyBorder="1" applyAlignment="1">
      <alignment vertical="center"/>
    </xf>
    <xf numFmtId="0" fontId="0" fillId="2" borderId="2" xfId="0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3" fillId="0" borderId="3" xfId="0" applyFont="1" applyBorder="1"/>
    <xf numFmtId="0" fontId="0" fillId="3" borderId="5" xfId="0" applyFill="1" applyBorder="1" applyAlignment="1">
      <alignment vertical="center"/>
    </xf>
    <xf numFmtId="9" fontId="2" fillId="3" borderId="5" xfId="1" applyNumberFormat="1" applyFont="1" applyFill="1" applyBorder="1" applyAlignment="1">
      <alignment vertical="center"/>
    </xf>
    <xf numFmtId="0" fontId="3" fillId="3" borderId="5" xfId="0" applyFont="1" applyFill="1" applyBorder="1" applyAlignment="1">
      <alignment horizontal="center" vertical="center" wrapText="1"/>
    </xf>
    <xf numFmtId="9" fontId="2" fillId="2" borderId="2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164" fontId="0" fillId="3" borderId="0" xfId="0" applyNumberFormat="1" applyFill="1" applyAlignment="1">
      <alignment vertical="center"/>
    </xf>
    <xf numFmtId="0" fontId="14" fillId="0" borderId="1" xfId="0" applyFont="1" applyBorder="1"/>
    <xf numFmtId="0" fontId="4" fillId="0" borderId="0" xfId="0" applyFont="1"/>
    <xf numFmtId="0" fontId="4" fillId="2" borderId="4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164" fontId="17" fillId="2" borderId="4" xfId="1" applyNumberFormat="1" applyFont="1" applyFill="1" applyBorder="1" applyAlignment="1">
      <alignment horizontal="center" vertical="center"/>
    </xf>
    <xf numFmtId="164" fontId="4" fillId="2" borderId="4" xfId="1" applyNumberFormat="1" applyFont="1" applyFill="1" applyBorder="1" applyAlignment="1">
      <alignment horizontal="center" vertical="center"/>
    </xf>
    <xf numFmtId="164" fontId="16" fillId="2" borderId="6" xfId="1" applyNumberFormat="1" applyFont="1" applyFill="1" applyBorder="1" applyAlignment="1">
      <alignment horizontal="center" vertical="center"/>
    </xf>
    <xf numFmtId="165" fontId="16" fillId="2" borderId="6" xfId="0" applyNumberFormat="1" applyFont="1" applyFill="1" applyBorder="1" applyAlignment="1">
      <alignment horizontal="center" vertical="center"/>
    </xf>
    <xf numFmtId="164" fontId="16" fillId="2" borderId="7" xfId="1" applyNumberFormat="1" applyFont="1" applyFill="1" applyBorder="1" applyAlignment="1">
      <alignment horizontal="center" vertical="center"/>
    </xf>
    <xf numFmtId="164" fontId="16" fillId="2" borderId="8" xfId="1" applyNumberFormat="1" applyFont="1" applyFill="1" applyBorder="1" applyAlignment="1">
      <alignment horizontal="center" vertical="center"/>
    </xf>
    <xf numFmtId="165" fontId="16" fillId="2" borderId="7" xfId="0" applyNumberFormat="1" applyFont="1" applyFill="1" applyBorder="1" applyAlignment="1">
      <alignment horizontal="center" vertical="center"/>
    </xf>
    <xf numFmtId="165" fontId="16" fillId="2" borderId="8" xfId="0" applyNumberFormat="1" applyFont="1" applyFill="1" applyBorder="1" applyAlignment="1">
      <alignment horizontal="center" vertical="center"/>
    </xf>
    <xf numFmtId="164" fontId="15" fillId="2" borderId="6" xfId="1" applyNumberFormat="1" applyFont="1" applyFill="1" applyBorder="1" applyAlignment="1">
      <alignment horizontal="center" vertical="center"/>
    </xf>
    <xf numFmtId="14" fontId="16" fillId="2" borderId="6" xfId="1" applyNumberFormat="1" applyFont="1" applyFill="1" applyBorder="1" applyAlignment="1">
      <alignment horizontal="center" vertical="center"/>
    </xf>
    <xf numFmtId="168" fontId="2" fillId="2" borderId="1" xfId="1" applyNumberFormat="1" applyFont="1" applyFill="1" applyBorder="1" applyAlignment="1">
      <alignment vertical="center"/>
    </xf>
    <xf numFmtId="168" fontId="0" fillId="0" borderId="0" xfId="0" applyNumberFormat="1"/>
    <xf numFmtId="168" fontId="4" fillId="2" borderId="4" xfId="0" applyNumberFormat="1" applyFont="1" applyFill="1" applyBorder="1" applyAlignment="1">
      <alignment horizontal="center" vertical="center"/>
    </xf>
    <xf numFmtId="168" fontId="2" fillId="2" borderId="2" xfId="1" applyNumberFormat="1" applyFont="1" applyFill="1" applyBorder="1" applyAlignment="1">
      <alignment vertical="center"/>
    </xf>
    <xf numFmtId="168" fontId="2" fillId="3" borderId="5" xfId="1" applyNumberFormat="1" applyFont="1" applyFill="1" applyBorder="1" applyAlignment="1">
      <alignment vertical="center"/>
    </xf>
    <xf numFmtId="168" fontId="2" fillId="2" borderId="1" xfId="0" applyNumberFormat="1" applyFont="1" applyFill="1" applyBorder="1" applyAlignment="1">
      <alignment horizontal="center" vertical="center"/>
    </xf>
    <xf numFmtId="168" fontId="2" fillId="3" borderId="1" xfId="0" applyNumberFormat="1" applyFont="1" applyFill="1" applyBorder="1" applyAlignment="1">
      <alignment horizontal="center" vertical="center"/>
    </xf>
    <xf numFmtId="168" fontId="5" fillId="3" borderId="1" xfId="0" applyNumberFormat="1" applyFont="1" applyFill="1" applyBorder="1" applyAlignment="1">
      <alignment horizontal="center" vertical="center"/>
    </xf>
    <xf numFmtId="168" fontId="8" fillId="2" borderId="1" xfId="0" applyNumberFormat="1" applyFont="1" applyFill="1" applyBorder="1" applyAlignment="1">
      <alignment horizontal="center" vertical="center"/>
    </xf>
    <xf numFmtId="168" fontId="8" fillId="3" borderId="1" xfId="0" applyNumberFormat="1" applyFont="1" applyFill="1" applyBorder="1" applyAlignment="1">
      <alignment horizontal="center" vertical="center"/>
    </xf>
    <xf numFmtId="168" fontId="2" fillId="3" borderId="1" xfId="1" applyNumberFormat="1" applyFont="1" applyFill="1" applyBorder="1" applyAlignment="1">
      <alignment vertical="center"/>
    </xf>
    <xf numFmtId="168" fontId="10" fillId="2" borderId="1" xfId="1" applyNumberFormat="1" applyFont="1" applyFill="1" applyBorder="1" applyAlignment="1">
      <alignment vertical="center"/>
    </xf>
    <xf numFmtId="168" fontId="10" fillId="3" borderId="1" xfId="1" applyNumberFormat="1" applyFont="1" applyFill="1" applyBorder="1" applyAlignment="1">
      <alignment vertical="center"/>
    </xf>
    <xf numFmtId="168" fontId="2" fillId="2" borderId="3" xfId="0" applyNumberFormat="1" applyFont="1" applyFill="1" applyBorder="1" applyAlignment="1">
      <alignment horizontal="center" vertical="center"/>
    </xf>
    <xf numFmtId="168" fontId="2" fillId="2" borderId="4" xfId="1" applyNumberFormat="1" applyFont="1" applyFill="1" applyBorder="1" applyAlignment="1">
      <alignment vertical="center"/>
    </xf>
    <xf numFmtId="168" fontId="0" fillId="2" borderId="0" xfId="0" applyNumberForma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2"/>
  <sheetViews>
    <sheetView tabSelected="1" zoomScale="90" zoomScaleNormal="90" workbookViewId="0">
      <pane xSplit="1" ySplit="5" topLeftCell="B45" activePane="bottomRight" state="frozen"/>
      <selection pane="topRight" activeCell="B1" sqref="B1"/>
      <selection pane="bottomLeft" activeCell="A5" sqref="A5"/>
      <selection pane="bottomRight" activeCell="B52" sqref="B52"/>
    </sheetView>
  </sheetViews>
  <sheetFormatPr defaultColWidth="9" defaultRowHeight="24.9" customHeight="1" x14ac:dyDescent="0.3"/>
  <cols>
    <col min="1" max="1" width="9" style="1"/>
    <col min="2" max="2" width="30" style="1" customWidth="1"/>
    <col min="3" max="3" width="15.5546875" style="82" customWidth="1"/>
    <col min="4" max="4" width="11.5546875" style="1" bestFit="1" customWidth="1"/>
    <col min="5" max="5" width="16.88671875" style="1" customWidth="1"/>
    <col min="6" max="6" width="16.44140625" style="1" customWidth="1"/>
    <col min="7" max="7" width="16" style="1" customWidth="1"/>
    <col min="8" max="8" width="14.6640625" style="4" customWidth="1"/>
    <col min="9" max="9" width="17.33203125" style="4" customWidth="1"/>
    <col min="10" max="10" width="11.88671875" style="1" customWidth="1"/>
    <col min="11" max="11" width="14.109375" style="1" customWidth="1"/>
    <col min="12" max="12" width="15" style="1" customWidth="1"/>
    <col min="13" max="13" width="13.5546875" style="1" customWidth="1"/>
    <col min="14" max="16" width="14.88671875" style="1" customWidth="1"/>
    <col min="17" max="17" width="10.5546875" style="1" bestFit="1" customWidth="1"/>
    <col min="18" max="18" width="21.6640625" style="1" bestFit="1" customWidth="1"/>
    <col min="19" max="19" width="18.88671875" style="1" bestFit="1" customWidth="1"/>
    <col min="20" max="20" width="92.109375" style="1" bestFit="1" customWidth="1"/>
    <col min="21" max="21" width="12.44140625" style="1" bestFit="1" customWidth="1"/>
    <col min="22" max="16384" width="9" style="1"/>
  </cols>
  <sheetData>
    <row r="1" spans="1:21" customFormat="1" ht="24.9" customHeight="1" x14ac:dyDescent="0.3">
      <c r="A1" s="53" t="s">
        <v>124</v>
      </c>
      <c r="B1" s="18" t="s">
        <v>5</v>
      </c>
      <c r="C1" s="68"/>
    </row>
    <row r="2" spans="1:21" customFormat="1" ht="24.9" customHeight="1" x14ac:dyDescent="0.3">
      <c r="A2" s="53" t="s">
        <v>125</v>
      </c>
      <c r="B2" t="s">
        <v>126</v>
      </c>
      <c r="C2" s="68"/>
    </row>
    <row r="3" spans="1:21" customFormat="1" ht="30.6" customHeight="1" x14ac:dyDescent="0.3">
      <c r="A3" s="53" t="s">
        <v>127</v>
      </c>
      <c r="B3" s="53" t="s">
        <v>128</v>
      </c>
      <c r="C3" s="68"/>
    </row>
    <row r="4" spans="1:21" customFormat="1" ht="24.9" customHeight="1" thickBot="1" x14ac:dyDescent="0.35">
      <c r="A4" s="53" t="s">
        <v>129</v>
      </c>
      <c r="B4" s="53" t="s">
        <v>128</v>
      </c>
      <c r="C4" s="68"/>
    </row>
    <row r="5" spans="1:21" ht="41.25" customHeight="1" x14ac:dyDescent="0.3">
      <c r="A5" s="54" t="s">
        <v>130</v>
      </c>
      <c r="B5" s="55" t="s">
        <v>131</v>
      </c>
      <c r="C5" s="69" t="s">
        <v>132</v>
      </c>
      <c r="D5" s="56" t="s">
        <v>133</v>
      </c>
      <c r="E5" s="55" t="s">
        <v>134</v>
      </c>
      <c r="F5" s="55" t="s">
        <v>135</v>
      </c>
      <c r="G5" s="56" t="s">
        <v>136</v>
      </c>
      <c r="H5" s="57" t="s">
        <v>137</v>
      </c>
      <c r="I5" s="58" t="s">
        <v>0</v>
      </c>
      <c r="J5" s="55" t="s">
        <v>138</v>
      </c>
      <c r="K5" s="55" t="s">
        <v>139</v>
      </c>
      <c r="L5" s="55" t="s">
        <v>140</v>
      </c>
      <c r="M5" s="55" t="s">
        <v>141</v>
      </c>
      <c r="N5" s="55" t="s">
        <v>142</v>
      </c>
      <c r="O5" s="19" t="s">
        <v>4</v>
      </c>
      <c r="P5" s="55" t="s">
        <v>143</v>
      </c>
      <c r="Q5" s="19"/>
      <c r="R5" s="19" t="s">
        <v>1</v>
      </c>
      <c r="S5" s="55" t="s">
        <v>144</v>
      </c>
      <c r="T5" s="55" t="s">
        <v>2</v>
      </c>
    </row>
    <row r="6" spans="1:21" ht="24.9" customHeight="1" thickBot="1" x14ac:dyDescent="0.35">
      <c r="A6" s="41"/>
      <c r="B6" s="42"/>
      <c r="C6" s="70"/>
      <c r="D6" s="42"/>
      <c r="E6" s="42"/>
      <c r="F6" s="42"/>
      <c r="G6" s="42"/>
      <c r="H6" s="42"/>
      <c r="I6" s="42"/>
      <c r="J6" s="49">
        <v>0.01</v>
      </c>
      <c r="K6" s="49">
        <v>0.05</v>
      </c>
      <c r="L6" s="49">
        <v>0.1</v>
      </c>
      <c r="M6" s="49">
        <v>0.1</v>
      </c>
      <c r="N6" s="42"/>
      <c r="O6" s="42"/>
      <c r="P6" s="42"/>
      <c r="Q6" s="50"/>
      <c r="R6" s="42"/>
      <c r="S6" s="42"/>
      <c r="T6" s="42"/>
    </row>
    <row r="7" spans="1:21" s="5" customFormat="1" ht="24.9" customHeight="1" x14ac:dyDescent="0.3">
      <c r="A7" s="46"/>
      <c r="B7" s="17"/>
      <c r="C7" s="71"/>
      <c r="D7" s="17"/>
      <c r="E7" s="17"/>
      <c r="F7" s="17"/>
      <c r="G7" s="17"/>
      <c r="H7" s="17"/>
      <c r="I7" s="17"/>
      <c r="J7" s="47"/>
      <c r="K7" s="47"/>
      <c r="L7" s="47"/>
      <c r="M7" s="47"/>
      <c r="N7" s="17"/>
      <c r="O7" s="17"/>
      <c r="P7" s="17"/>
      <c r="Q7" s="48"/>
      <c r="R7" s="17"/>
      <c r="S7" s="17"/>
      <c r="T7" s="17"/>
    </row>
    <row r="8" spans="1:21" ht="24.9" customHeight="1" x14ac:dyDescent="0.3">
      <c r="A8" s="11"/>
      <c r="B8" s="22"/>
      <c r="C8" s="72"/>
      <c r="D8" s="23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0"/>
      <c r="R8" s="2"/>
      <c r="S8" s="2"/>
      <c r="T8" s="11"/>
    </row>
    <row r="9" spans="1:21" ht="24.9" customHeight="1" x14ac:dyDescent="0.3">
      <c r="A9" s="11"/>
      <c r="B9" s="22"/>
      <c r="C9" s="72"/>
      <c r="D9" s="23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0"/>
      <c r="R9" s="2"/>
      <c r="S9" s="2"/>
      <c r="T9" s="11"/>
    </row>
    <row r="10" spans="1:21" ht="24.9" customHeight="1" x14ac:dyDescent="0.3">
      <c r="A10" s="11"/>
      <c r="B10" s="22"/>
      <c r="C10" s="72"/>
      <c r="D10" s="23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0"/>
      <c r="R10" s="2"/>
      <c r="S10" s="2"/>
      <c r="T10" s="11"/>
    </row>
    <row r="11" spans="1:21" ht="24.9" customHeight="1" x14ac:dyDescent="0.3">
      <c r="A11" s="11"/>
      <c r="B11" s="22"/>
      <c r="C11" s="72"/>
      <c r="D11" s="23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0"/>
      <c r="R11" s="2"/>
      <c r="S11" s="2"/>
      <c r="T11" s="11"/>
    </row>
    <row r="12" spans="1:21" s="5" customFormat="1" ht="24.9" customHeight="1" x14ac:dyDescent="0.3">
      <c r="A12" s="12"/>
      <c r="B12" s="24"/>
      <c r="C12" s="73"/>
      <c r="D12" s="25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21"/>
      <c r="R12" s="7"/>
      <c r="S12" s="7"/>
      <c r="T12" s="12"/>
      <c r="U12" s="51"/>
    </row>
    <row r="13" spans="1:21" ht="24.9" customHeight="1" x14ac:dyDescent="0.3">
      <c r="A13" s="11"/>
      <c r="B13" s="22"/>
      <c r="C13" s="72"/>
      <c r="D13" s="23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0"/>
      <c r="R13" s="2"/>
      <c r="S13" s="2"/>
      <c r="T13" s="26"/>
    </row>
    <row r="14" spans="1:21" ht="24.9" customHeight="1" x14ac:dyDescent="0.3">
      <c r="A14" s="11"/>
      <c r="B14" s="22"/>
      <c r="C14" s="72"/>
      <c r="D14" s="23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0"/>
      <c r="R14" s="2"/>
      <c r="S14" s="2"/>
      <c r="T14" s="11"/>
    </row>
    <row r="15" spans="1:21" ht="24.9" customHeight="1" x14ac:dyDescent="0.3">
      <c r="A15" s="11"/>
      <c r="B15" s="22"/>
      <c r="C15" s="72"/>
      <c r="D15" s="23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0"/>
      <c r="R15" s="2"/>
      <c r="S15" s="2"/>
      <c r="T15" s="2"/>
    </row>
    <row r="16" spans="1:21" s="5" customFormat="1" ht="24.9" customHeight="1" x14ac:dyDescent="0.3">
      <c r="A16" s="12"/>
      <c r="B16" s="24"/>
      <c r="C16" s="73"/>
      <c r="D16" s="25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21"/>
      <c r="R16" s="7"/>
      <c r="S16" s="7"/>
      <c r="T16" s="7"/>
      <c r="U16" s="51"/>
    </row>
    <row r="17" spans="1:21" ht="24.9" customHeight="1" x14ac:dyDescent="0.3">
      <c r="A17" s="11"/>
      <c r="B17" s="23"/>
      <c r="C17" s="72"/>
      <c r="D17" s="23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0"/>
      <c r="R17" s="27"/>
      <c r="S17" s="2"/>
      <c r="T17" s="11"/>
    </row>
    <row r="18" spans="1:21" ht="24.9" customHeight="1" x14ac:dyDescent="0.3">
      <c r="A18" s="11"/>
      <c r="B18" s="22"/>
      <c r="C18" s="72"/>
      <c r="D18" s="23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0"/>
      <c r="R18" s="27"/>
      <c r="S18" s="2"/>
      <c r="T18" s="28"/>
    </row>
    <row r="19" spans="1:21" s="5" customFormat="1" ht="24.9" customHeight="1" x14ac:dyDescent="0.3">
      <c r="A19" s="12"/>
      <c r="B19" s="29"/>
      <c r="C19" s="74"/>
      <c r="D19" s="30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21"/>
      <c r="R19" s="31"/>
      <c r="S19" s="8"/>
      <c r="T19" s="32"/>
      <c r="U19" s="51"/>
    </row>
    <row r="20" spans="1:21" ht="24.9" customHeight="1" x14ac:dyDescent="0.3">
      <c r="A20" s="11"/>
      <c r="B20" s="33"/>
      <c r="C20" s="75"/>
      <c r="D20" s="33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20"/>
      <c r="R20" s="9"/>
      <c r="S20" s="9"/>
      <c r="T20" s="34"/>
    </row>
    <row r="21" spans="1:21" ht="24.9" customHeight="1" x14ac:dyDescent="0.3">
      <c r="A21" s="11"/>
      <c r="B21" s="33"/>
      <c r="C21" s="75"/>
      <c r="D21" s="33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20"/>
      <c r="R21" s="9"/>
      <c r="S21" s="9"/>
      <c r="T21" s="34"/>
    </row>
    <row r="22" spans="1:21" s="5" customFormat="1" ht="24.9" customHeight="1" x14ac:dyDescent="0.3">
      <c r="A22" s="12"/>
      <c r="B22" s="35"/>
      <c r="C22" s="76"/>
      <c r="D22" s="35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21"/>
      <c r="R22" s="10"/>
      <c r="S22" s="10"/>
      <c r="T22" s="36"/>
      <c r="U22" s="51"/>
    </row>
    <row r="23" spans="1:21" ht="24.9" customHeight="1" x14ac:dyDescent="0.3">
      <c r="A23" s="11"/>
      <c r="B23" s="23"/>
      <c r="C23" s="72"/>
      <c r="D23" s="23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0"/>
      <c r="R23" s="2"/>
      <c r="S23" s="2"/>
      <c r="T23" s="11"/>
    </row>
    <row r="24" spans="1:21" ht="24.9" customHeight="1" x14ac:dyDescent="0.3">
      <c r="A24" s="11"/>
      <c r="B24" s="2"/>
      <c r="C24" s="7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0"/>
      <c r="R24" s="2"/>
      <c r="S24" s="2"/>
      <c r="T24" s="11"/>
    </row>
    <row r="25" spans="1:21" ht="24.9" customHeight="1" x14ac:dyDescent="0.3">
      <c r="A25" s="11"/>
      <c r="B25" s="2"/>
      <c r="C25" s="7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0"/>
      <c r="R25" s="2"/>
      <c r="S25" s="2"/>
      <c r="T25" s="11"/>
    </row>
    <row r="26" spans="1:21" ht="24.9" customHeight="1" x14ac:dyDescent="0.3">
      <c r="A26" s="11"/>
      <c r="B26" s="2"/>
      <c r="C26" s="7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0"/>
      <c r="R26" s="2"/>
      <c r="S26" s="2"/>
      <c r="T26" s="11"/>
    </row>
    <row r="27" spans="1:21" ht="24.9" customHeight="1" x14ac:dyDescent="0.3">
      <c r="A27" s="11"/>
      <c r="B27" s="2"/>
      <c r="C27" s="7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0"/>
      <c r="R27" s="2"/>
      <c r="S27" s="2"/>
      <c r="T27" s="11"/>
    </row>
    <row r="28" spans="1:21" ht="24.9" customHeight="1" x14ac:dyDescent="0.3">
      <c r="A28" s="11"/>
      <c r="B28" s="2"/>
      <c r="C28" s="7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0"/>
      <c r="R28" s="2"/>
      <c r="S28" s="2"/>
      <c r="T28" s="11"/>
    </row>
    <row r="29" spans="1:21" ht="24.9" customHeight="1" x14ac:dyDescent="0.3">
      <c r="A29" s="11"/>
      <c r="B29" s="2"/>
      <c r="C29" s="7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0"/>
      <c r="R29" s="2"/>
      <c r="S29" s="2"/>
      <c r="T29" s="11"/>
    </row>
    <row r="30" spans="1:21" ht="24.9" customHeight="1" x14ac:dyDescent="0.3">
      <c r="A30" s="11"/>
      <c r="B30" s="2"/>
      <c r="C30" s="7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0"/>
      <c r="R30" s="11"/>
      <c r="S30" s="11"/>
      <c r="T30" s="11"/>
    </row>
    <row r="31" spans="1:21" ht="24.9" customHeight="1" x14ac:dyDescent="0.3">
      <c r="A31" s="11"/>
      <c r="B31" s="2"/>
      <c r="C31" s="7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0"/>
      <c r="R31" s="11"/>
      <c r="S31" s="11"/>
      <c r="T31" s="11"/>
    </row>
    <row r="32" spans="1:21" ht="24.9" customHeight="1" x14ac:dyDescent="0.3">
      <c r="A32" s="11"/>
      <c r="B32" s="2"/>
      <c r="C32" s="7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0"/>
      <c r="R32" s="11"/>
      <c r="S32" s="11"/>
      <c r="T32" s="11"/>
    </row>
    <row r="33" spans="1:21" ht="24.9" customHeight="1" x14ac:dyDescent="0.3">
      <c r="A33" s="11"/>
      <c r="B33" s="2"/>
      <c r="C33" s="7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0"/>
      <c r="R33" s="11"/>
      <c r="S33" s="11"/>
      <c r="T33" s="11"/>
    </row>
    <row r="34" spans="1:21" ht="24.9" customHeight="1" x14ac:dyDescent="0.3">
      <c r="A34" s="11"/>
      <c r="B34" s="2"/>
      <c r="C34" s="7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0"/>
      <c r="R34" s="11"/>
      <c r="S34" s="11"/>
      <c r="T34" s="11"/>
    </row>
    <row r="35" spans="1:21" ht="24.9" customHeight="1" x14ac:dyDescent="0.3">
      <c r="A35" s="11"/>
      <c r="B35" s="2"/>
      <c r="C35" s="7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0"/>
      <c r="R35" s="11"/>
      <c r="S35" s="11"/>
      <c r="T35" s="11"/>
    </row>
    <row r="36" spans="1:21" ht="24.9" customHeight="1" x14ac:dyDescent="0.3">
      <c r="A36" s="11"/>
      <c r="B36" s="2"/>
      <c r="C36" s="7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0"/>
      <c r="R36" s="11"/>
      <c r="S36" s="11"/>
      <c r="T36" s="11"/>
    </row>
    <row r="37" spans="1:21" ht="24.9" customHeight="1" x14ac:dyDescent="0.3">
      <c r="A37" s="11"/>
      <c r="B37" s="2"/>
      <c r="C37" s="7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0"/>
      <c r="R37" s="11"/>
      <c r="S37" s="11"/>
      <c r="T37" s="11"/>
    </row>
    <row r="38" spans="1:21" ht="24.9" customHeight="1" x14ac:dyDescent="0.3">
      <c r="A38" s="11"/>
      <c r="B38" s="2"/>
      <c r="C38" s="7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0"/>
      <c r="R38" s="11"/>
      <c r="S38" s="11"/>
      <c r="T38" s="11"/>
    </row>
    <row r="39" spans="1:21" ht="24.9" customHeight="1" x14ac:dyDescent="0.3">
      <c r="A39" s="11"/>
      <c r="B39" s="2"/>
      <c r="C39" s="7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0"/>
      <c r="R39" s="11"/>
      <c r="S39" s="11"/>
      <c r="T39" s="11"/>
    </row>
    <row r="40" spans="1:21" ht="24.9" customHeight="1" x14ac:dyDescent="0.3">
      <c r="A40" s="11"/>
      <c r="B40" s="2"/>
      <c r="C40" s="7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0"/>
      <c r="R40" s="11"/>
      <c r="S40" s="11"/>
      <c r="T40" s="11"/>
    </row>
    <row r="41" spans="1:21" ht="24.9" customHeight="1" x14ac:dyDescent="0.3">
      <c r="A41" s="11"/>
      <c r="B41" s="2"/>
      <c r="C41" s="7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0"/>
      <c r="R41" s="11"/>
      <c r="S41" s="11"/>
      <c r="T41" s="11"/>
    </row>
    <row r="42" spans="1:21" ht="24.9" customHeight="1" x14ac:dyDescent="0.3">
      <c r="A42" s="11"/>
      <c r="B42" s="2"/>
      <c r="C42" s="7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0"/>
      <c r="R42" s="11"/>
      <c r="S42" s="11"/>
      <c r="T42" s="11"/>
    </row>
    <row r="43" spans="1:21" s="5" customFormat="1" ht="24.9" customHeight="1" x14ac:dyDescent="0.3">
      <c r="A43" s="12"/>
      <c r="B43" s="7"/>
      <c r="C43" s="73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21"/>
      <c r="R43" s="12"/>
      <c r="S43" s="12"/>
      <c r="T43" s="12"/>
      <c r="U43" s="51"/>
    </row>
    <row r="44" spans="1:21" ht="24.9" customHeight="1" x14ac:dyDescent="0.3">
      <c r="A44" s="11"/>
      <c r="B44" s="2"/>
      <c r="C44" s="67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0"/>
      <c r="R44" s="2"/>
      <c r="S44" s="2"/>
      <c r="T44" s="11"/>
    </row>
    <row r="45" spans="1:21" ht="24.9" customHeight="1" x14ac:dyDescent="0.3">
      <c r="A45" s="11"/>
      <c r="B45" s="2"/>
      <c r="C45" s="67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0"/>
      <c r="R45" s="2"/>
      <c r="S45" s="2"/>
      <c r="T45" s="11"/>
    </row>
    <row r="46" spans="1:21" ht="24.9" customHeight="1" x14ac:dyDescent="0.3">
      <c r="A46" s="11"/>
      <c r="B46" s="2"/>
      <c r="C46" s="67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0"/>
      <c r="R46" s="2"/>
      <c r="S46" s="2"/>
      <c r="T46" s="11"/>
    </row>
    <row r="47" spans="1:21" s="5" customFormat="1" ht="24.9" customHeight="1" x14ac:dyDescent="0.3">
      <c r="A47" s="12"/>
      <c r="B47" s="7"/>
      <c r="C47" s="7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21">
        <f>A48</f>
        <v>51280</v>
      </c>
      <c r="R47" s="7"/>
      <c r="S47" s="7"/>
      <c r="T47" s="12"/>
      <c r="U47" s="51">
        <f>SUM(P44:P46)-SUM(S44:S46)</f>
        <v>0</v>
      </c>
    </row>
    <row r="48" spans="1:21" ht="24.9" customHeight="1" x14ac:dyDescent="0.3">
      <c r="A48" s="11">
        <v>51280</v>
      </c>
      <c r="B48" s="2" t="s">
        <v>6</v>
      </c>
      <c r="C48" s="67">
        <v>44735</v>
      </c>
      <c r="D48" s="2">
        <v>17</v>
      </c>
      <c r="E48" s="2">
        <v>343955</v>
      </c>
      <c r="F48" s="2">
        <v>46836.399999999994</v>
      </c>
      <c r="G48" s="2">
        <v>297118.59999999998</v>
      </c>
      <c r="H48" s="2">
        <v>53481</v>
      </c>
      <c r="I48" s="2">
        <v>350599.6</v>
      </c>
      <c r="J48" s="2">
        <v>2971.1859999999997</v>
      </c>
      <c r="K48" s="2">
        <v>14855.93</v>
      </c>
      <c r="L48" s="2"/>
      <c r="M48" s="2"/>
      <c r="N48" s="2">
        <v>53481</v>
      </c>
      <c r="O48" s="2"/>
      <c r="P48" s="2">
        <v>279291</v>
      </c>
      <c r="Q48" s="20"/>
      <c r="R48" s="2" t="s">
        <v>7</v>
      </c>
      <c r="S48" s="2">
        <v>200000</v>
      </c>
      <c r="T48" s="11" t="s">
        <v>10</v>
      </c>
    </row>
    <row r="49" spans="1:21" ht="24.9" customHeight="1" x14ac:dyDescent="0.3">
      <c r="A49" s="11">
        <v>51280</v>
      </c>
      <c r="B49" s="2" t="s">
        <v>77</v>
      </c>
      <c r="C49" s="67">
        <v>44768</v>
      </c>
      <c r="D49" s="2">
        <v>17</v>
      </c>
      <c r="E49" s="2">
        <v>53481</v>
      </c>
      <c r="F49" s="2">
        <v>0</v>
      </c>
      <c r="G49" s="2">
        <v>53481</v>
      </c>
      <c r="H49" s="2">
        <v>0</v>
      </c>
      <c r="I49" s="2">
        <v>53481</v>
      </c>
      <c r="J49" s="2">
        <v>0</v>
      </c>
      <c r="K49" s="2">
        <v>0</v>
      </c>
      <c r="L49" s="2"/>
      <c r="M49" s="2"/>
      <c r="N49" s="2">
        <v>0</v>
      </c>
      <c r="O49" s="2"/>
      <c r="P49" s="2">
        <v>53481</v>
      </c>
      <c r="Q49" s="20"/>
      <c r="R49" s="2" t="s">
        <v>8</v>
      </c>
      <c r="S49" s="2">
        <v>79292</v>
      </c>
      <c r="T49" s="11" t="s">
        <v>11</v>
      </c>
    </row>
    <row r="50" spans="1:21" ht="24.9" customHeight="1" x14ac:dyDescent="0.3">
      <c r="A50" s="11">
        <v>51280</v>
      </c>
      <c r="B50" s="2"/>
      <c r="C50" s="67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0"/>
      <c r="R50" s="2" t="s">
        <v>9</v>
      </c>
      <c r="S50" s="2">
        <v>53481</v>
      </c>
      <c r="T50" s="11" t="s">
        <v>12</v>
      </c>
    </row>
    <row r="51" spans="1:21" s="5" customFormat="1" ht="24.9" customHeight="1" x14ac:dyDescent="0.3">
      <c r="A51" s="12"/>
      <c r="B51" s="7"/>
      <c r="C51" s="7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21">
        <f>A52</f>
        <v>51317</v>
      </c>
      <c r="R51" s="7"/>
      <c r="S51" s="7"/>
      <c r="T51" s="12"/>
      <c r="U51" s="51">
        <f>SUM(P48:P50)-SUM(S48:S50)</f>
        <v>-1</v>
      </c>
    </row>
    <row r="52" spans="1:21" ht="24.9" customHeight="1" x14ac:dyDescent="0.3">
      <c r="A52" s="11">
        <v>51317</v>
      </c>
      <c r="B52" s="13" t="s">
        <v>145</v>
      </c>
      <c r="C52" s="78">
        <v>44718</v>
      </c>
      <c r="D52" s="13">
        <v>2</v>
      </c>
      <c r="E52" s="13">
        <v>362760</v>
      </c>
      <c r="F52" s="13">
        <v>39947.4</v>
      </c>
      <c r="G52" s="13">
        <v>322812.59999999998</v>
      </c>
      <c r="H52" s="13">
        <v>58106</v>
      </c>
      <c r="I52" s="13">
        <v>380918.6</v>
      </c>
      <c r="J52" s="13">
        <v>3228.1259999999997</v>
      </c>
      <c r="K52" s="13">
        <v>16140.63</v>
      </c>
      <c r="L52" s="13"/>
      <c r="M52" s="13"/>
      <c r="N52" s="13">
        <v>58106</v>
      </c>
      <c r="O52" s="13">
        <v>2360</v>
      </c>
      <c r="P52" s="13">
        <v>301084</v>
      </c>
      <c r="Q52" s="20"/>
      <c r="R52" s="13" t="s">
        <v>14</v>
      </c>
      <c r="S52" s="13">
        <v>301085</v>
      </c>
      <c r="T52" s="13" t="s">
        <v>16</v>
      </c>
    </row>
    <row r="53" spans="1:21" ht="24.9" customHeight="1" x14ac:dyDescent="0.3">
      <c r="A53" s="11">
        <v>51317</v>
      </c>
      <c r="B53" s="13" t="s">
        <v>13</v>
      </c>
      <c r="C53" s="78">
        <v>44824</v>
      </c>
      <c r="D53" s="13">
        <v>2</v>
      </c>
      <c r="E53" s="13">
        <v>58106</v>
      </c>
      <c r="F53" s="13">
        <v>0</v>
      </c>
      <c r="G53" s="13">
        <v>58106</v>
      </c>
      <c r="H53" s="13">
        <v>0</v>
      </c>
      <c r="I53" s="13">
        <v>58106</v>
      </c>
      <c r="J53" s="13">
        <v>0</v>
      </c>
      <c r="K53" s="13">
        <v>0</v>
      </c>
      <c r="L53" s="13"/>
      <c r="M53" s="13"/>
      <c r="N53" s="13">
        <v>0</v>
      </c>
      <c r="O53" s="13"/>
      <c r="P53" s="13">
        <v>58106</v>
      </c>
      <c r="Q53" s="20"/>
      <c r="R53" s="13" t="s">
        <v>15</v>
      </c>
      <c r="S53" s="13">
        <v>58106</v>
      </c>
      <c r="T53" s="13" t="s">
        <v>17</v>
      </c>
    </row>
    <row r="54" spans="1:21" s="5" customFormat="1" ht="24.9" customHeight="1" x14ac:dyDescent="0.3">
      <c r="A54" s="12"/>
      <c r="B54" s="14"/>
      <c r="C54" s="79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21">
        <f>A55</f>
        <v>51378</v>
      </c>
      <c r="R54" s="14"/>
      <c r="S54" s="14"/>
      <c r="T54" s="14"/>
      <c r="U54" s="51">
        <f>SUM(P51:P53)-SUM(S51:S53)</f>
        <v>-1</v>
      </c>
    </row>
    <row r="55" spans="1:21" ht="24.9" customHeight="1" x14ac:dyDescent="0.3">
      <c r="A55" s="11">
        <v>51378</v>
      </c>
      <c r="B55" s="2" t="s">
        <v>18</v>
      </c>
      <c r="C55" s="67">
        <v>44768</v>
      </c>
      <c r="D55" s="2">
        <v>40</v>
      </c>
      <c r="E55" s="2">
        <v>349755</v>
      </c>
      <c r="F55" s="2">
        <v>25219.599999999999</v>
      </c>
      <c r="G55" s="2">
        <v>324535</v>
      </c>
      <c r="H55" s="2">
        <v>58416</v>
      </c>
      <c r="I55" s="2">
        <v>382951</v>
      </c>
      <c r="J55" s="2">
        <v>3245.35</v>
      </c>
      <c r="K55" s="2">
        <v>16226.75</v>
      </c>
      <c r="L55" s="2"/>
      <c r="M55" s="2"/>
      <c r="N55" s="2">
        <v>58416</v>
      </c>
      <c r="O55" s="2">
        <v>0</v>
      </c>
      <c r="P55" s="2">
        <v>305063</v>
      </c>
      <c r="Q55" s="20"/>
      <c r="R55" s="2" t="s">
        <v>20</v>
      </c>
      <c r="S55" s="2">
        <v>305064</v>
      </c>
      <c r="T55" s="11" t="s">
        <v>21</v>
      </c>
    </row>
    <row r="56" spans="1:21" ht="24.9" customHeight="1" x14ac:dyDescent="0.3">
      <c r="A56" s="11">
        <v>51378</v>
      </c>
      <c r="B56" s="2" t="s">
        <v>19</v>
      </c>
      <c r="C56" s="67">
        <v>44887</v>
      </c>
      <c r="D56" s="2">
        <v>40</v>
      </c>
      <c r="E56" s="2">
        <v>58416</v>
      </c>
      <c r="F56" s="2">
        <v>0</v>
      </c>
      <c r="G56" s="2">
        <v>58416</v>
      </c>
      <c r="H56" s="2">
        <v>0</v>
      </c>
      <c r="I56" s="2">
        <v>58416</v>
      </c>
      <c r="J56" s="2">
        <v>0</v>
      </c>
      <c r="K56" s="2">
        <v>0</v>
      </c>
      <c r="L56" s="2"/>
      <c r="M56" s="2"/>
      <c r="N56" s="2">
        <v>0</v>
      </c>
      <c r="O56" s="2"/>
      <c r="P56" s="2">
        <v>58416</v>
      </c>
      <c r="Q56" s="20"/>
      <c r="R56" s="2" t="s">
        <v>22</v>
      </c>
      <c r="S56" s="2">
        <v>58416</v>
      </c>
      <c r="T56" s="11" t="s">
        <v>23</v>
      </c>
    </row>
    <row r="57" spans="1:21" s="5" customFormat="1" ht="24.9" customHeight="1" x14ac:dyDescent="0.3">
      <c r="A57" s="12"/>
      <c r="B57" s="7"/>
      <c r="C57" s="7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21">
        <f>A58</f>
        <v>51629</v>
      </c>
      <c r="R57" s="7"/>
      <c r="S57" s="7"/>
      <c r="T57" s="12"/>
      <c r="U57" s="51">
        <f>SUM(P54:P56)-SUM(S54:S56)</f>
        <v>-1</v>
      </c>
    </row>
    <row r="58" spans="1:21" ht="24.9" customHeight="1" x14ac:dyDescent="0.3">
      <c r="A58" s="11">
        <v>51629</v>
      </c>
      <c r="B58" s="2" t="s">
        <v>24</v>
      </c>
      <c r="C58" s="67">
        <v>44810</v>
      </c>
      <c r="D58" s="2">
        <v>48</v>
      </c>
      <c r="E58" s="2">
        <v>363860</v>
      </c>
      <c r="F58" s="2">
        <v>45035</v>
      </c>
      <c r="G58" s="2">
        <v>318825</v>
      </c>
      <c r="H58" s="2">
        <v>57389</v>
      </c>
      <c r="I58" s="2">
        <v>376214</v>
      </c>
      <c r="J58" s="2">
        <v>3188</v>
      </c>
      <c r="K58" s="2">
        <v>15941</v>
      </c>
      <c r="L58" s="2"/>
      <c r="M58" s="2"/>
      <c r="N58" s="2">
        <v>57389</v>
      </c>
      <c r="O58" s="2">
        <v>1009</v>
      </c>
      <c r="P58" s="2">
        <v>298687</v>
      </c>
      <c r="Q58" s="20"/>
      <c r="R58" s="2" t="s">
        <v>26</v>
      </c>
      <c r="S58" s="2">
        <v>298687</v>
      </c>
      <c r="T58" s="37" t="s">
        <v>27</v>
      </c>
    </row>
    <row r="59" spans="1:21" ht="24.9" customHeight="1" x14ac:dyDescent="0.3">
      <c r="A59" s="11">
        <v>51629</v>
      </c>
      <c r="B59" s="2" t="s">
        <v>25</v>
      </c>
      <c r="C59" s="67">
        <v>44865</v>
      </c>
      <c r="D59" s="2">
        <v>48</v>
      </c>
      <c r="E59" s="2">
        <v>57389</v>
      </c>
      <c r="F59" s="2">
        <v>0</v>
      </c>
      <c r="G59" s="2">
        <v>57389</v>
      </c>
      <c r="H59" s="2">
        <v>0</v>
      </c>
      <c r="I59" s="2">
        <v>57389</v>
      </c>
      <c r="J59" s="2">
        <v>0</v>
      </c>
      <c r="K59" s="2">
        <v>0</v>
      </c>
      <c r="L59" s="2"/>
      <c r="M59" s="2"/>
      <c r="N59" s="2">
        <v>0</v>
      </c>
      <c r="O59" s="2">
        <v>0</v>
      </c>
      <c r="P59" s="2">
        <v>57389</v>
      </c>
      <c r="Q59" s="20"/>
      <c r="R59" s="2" t="s">
        <v>28</v>
      </c>
      <c r="S59" s="2">
        <v>57388</v>
      </c>
      <c r="T59" s="11" t="s">
        <v>29</v>
      </c>
    </row>
    <row r="60" spans="1:21" s="5" customFormat="1" ht="24.9" customHeight="1" x14ac:dyDescent="0.3">
      <c r="A60" s="12"/>
      <c r="B60" s="7"/>
      <c r="C60" s="7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21">
        <f>A61</f>
        <v>51660</v>
      </c>
      <c r="R60" s="7"/>
      <c r="S60" s="7"/>
      <c r="T60" s="12"/>
      <c r="U60" s="51">
        <f>SUM(P57:P59)-SUM(S57:S59)</f>
        <v>1</v>
      </c>
    </row>
    <row r="61" spans="1:21" ht="24.9" customHeight="1" x14ac:dyDescent="0.3">
      <c r="A61" s="11">
        <v>51660</v>
      </c>
      <c r="B61" s="22" t="s">
        <v>30</v>
      </c>
      <c r="C61" s="72">
        <v>44775</v>
      </c>
      <c r="D61" s="23">
        <v>44</v>
      </c>
      <c r="E61" s="2">
        <v>360260</v>
      </c>
      <c r="F61" s="2">
        <v>40531.5</v>
      </c>
      <c r="G61" s="2">
        <v>319729</v>
      </c>
      <c r="H61" s="2">
        <v>57551</v>
      </c>
      <c r="I61" s="2">
        <v>377280</v>
      </c>
      <c r="J61" s="2">
        <v>3197</v>
      </c>
      <c r="K61" s="2">
        <v>15986</v>
      </c>
      <c r="L61" s="2"/>
      <c r="M61" s="2"/>
      <c r="N61" s="2">
        <v>57551</v>
      </c>
      <c r="O61" s="2">
        <v>22516</v>
      </c>
      <c r="P61" s="2">
        <v>278030</v>
      </c>
      <c r="Q61" s="20"/>
      <c r="R61" s="2" t="s">
        <v>33</v>
      </c>
      <c r="S61" s="2">
        <v>278030</v>
      </c>
      <c r="T61" s="11" t="s">
        <v>31</v>
      </c>
    </row>
    <row r="62" spans="1:21" ht="24.9" customHeight="1" x14ac:dyDescent="0.3">
      <c r="A62" s="11">
        <v>51660</v>
      </c>
      <c r="B62" s="22" t="s">
        <v>25</v>
      </c>
      <c r="C62" s="72">
        <v>44825</v>
      </c>
      <c r="D62" s="23">
        <v>44</v>
      </c>
      <c r="E62" s="2">
        <v>57551</v>
      </c>
      <c r="F62" s="2">
        <v>0</v>
      </c>
      <c r="G62" s="2">
        <v>57551</v>
      </c>
      <c r="H62" s="2">
        <v>0</v>
      </c>
      <c r="I62" s="2">
        <v>57551</v>
      </c>
      <c r="J62" s="2">
        <v>0</v>
      </c>
      <c r="K62" s="2">
        <v>0</v>
      </c>
      <c r="L62" s="2"/>
      <c r="M62" s="2"/>
      <c r="N62" s="2">
        <v>0</v>
      </c>
      <c r="O62" s="2"/>
      <c r="P62" s="2">
        <v>57551</v>
      </c>
      <c r="Q62" s="20"/>
      <c r="R62" s="2" t="s">
        <v>34</v>
      </c>
      <c r="S62" s="2">
        <v>57551</v>
      </c>
      <c r="T62" s="11" t="s">
        <v>32</v>
      </c>
    </row>
    <row r="63" spans="1:21" s="5" customFormat="1" ht="24.9" customHeight="1" x14ac:dyDescent="0.3">
      <c r="A63" s="12"/>
      <c r="B63" s="24"/>
      <c r="C63" s="73"/>
      <c r="D63" s="25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21">
        <f>A64</f>
        <v>51772</v>
      </c>
      <c r="R63" s="7"/>
      <c r="S63" s="7"/>
      <c r="T63" s="12"/>
      <c r="U63" s="51">
        <f>SUM(P60:P62)-SUM(S60:S62)</f>
        <v>0</v>
      </c>
    </row>
    <row r="64" spans="1:21" ht="24.9" customHeight="1" x14ac:dyDescent="0.3">
      <c r="A64" s="11">
        <v>51772</v>
      </c>
      <c r="B64" s="22" t="s">
        <v>35</v>
      </c>
      <c r="C64" s="72">
        <v>44819</v>
      </c>
      <c r="D64" s="23">
        <v>50</v>
      </c>
      <c r="E64" s="2">
        <v>254535</v>
      </c>
      <c r="F64" s="2">
        <v>157057</v>
      </c>
      <c r="G64" s="2">
        <v>97478</v>
      </c>
      <c r="H64" s="2">
        <v>17546</v>
      </c>
      <c r="I64" s="2">
        <v>115024</v>
      </c>
      <c r="J64" s="2">
        <v>975</v>
      </c>
      <c r="K64" s="2">
        <v>4874</v>
      </c>
      <c r="L64" s="2"/>
      <c r="M64" s="2"/>
      <c r="N64" s="2">
        <v>17546</v>
      </c>
      <c r="O64" s="2"/>
      <c r="P64" s="2">
        <v>91629</v>
      </c>
      <c r="Q64" s="20"/>
      <c r="R64" s="2" t="s">
        <v>36</v>
      </c>
      <c r="S64" s="2">
        <v>91629</v>
      </c>
      <c r="T64" s="11" t="s">
        <v>37</v>
      </c>
    </row>
    <row r="65" spans="1:21" ht="24.9" customHeight="1" x14ac:dyDescent="0.3">
      <c r="A65" s="11">
        <v>51772</v>
      </c>
      <c r="B65" s="22" t="s">
        <v>25</v>
      </c>
      <c r="C65" s="72">
        <v>44865</v>
      </c>
      <c r="D65" s="23">
        <v>50</v>
      </c>
      <c r="E65" s="2">
        <v>17546</v>
      </c>
      <c r="F65" s="2">
        <v>0</v>
      </c>
      <c r="G65" s="2">
        <v>17546</v>
      </c>
      <c r="H65" s="2">
        <v>0</v>
      </c>
      <c r="I65" s="2">
        <v>17546</v>
      </c>
      <c r="J65" s="2">
        <v>0</v>
      </c>
      <c r="K65" s="2">
        <v>0</v>
      </c>
      <c r="L65" s="2"/>
      <c r="M65" s="2"/>
      <c r="N65" s="2">
        <v>0</v>
      </c>
      <c r="O65" s="2"/>
      <c r="P65" s="2">
        <v>17546</v>
      </c>
      <c r="Q65" s="20"/>
      <c r="R65" s="2" t="s">
        <v>38</v>
      </c>
      <c r="S65" s="2">
        <v>17546</v>
      </c>
      <c r="T65" s="11" t="s">
        <v>39</v>
      </c>
    </row>
    <row r="66" spans="1:21" s="5" customFormat="1" ht="24.9" customHeight="1" x14ac:dyDescent="0.3">
      <c r="A66" s="12"/>
      <c r="B66" s="24"/>
      <c r="C66" s="73"/>
      <c r="D66" s="25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21">
        <v>51773</v>
      </c>
      <c r="R66" s="7"/>
      <c r="S66" s="7"/>
      <c r="T66" s="12"/>
      <c r="U66" s="51">
        <f>SUM(P63:P65)-SUM(S63:S65)</f>
        <v>0</v>
      </c>
    </row>
    <row r="67" spans="1:21" ht="24.9" customHeight="1" x14ac:dyDescent="0.3">
      <c r="A67" s="11">
        <v>51773</v>
      </c>
      <c r="B67" s="2" t="s">
        <v>40</v>
      </c>
      <c r="C67" s="67">
        <v>44791</v>
      </c>
      <c r="D67" s="2">
        <v>46</v>
      </c>
      <c r="E67" s="2">
        <v>254280</v>
      </c>
      <c r="F67" s="2">
        <v>0</v>
      </c>
      <c r="G67" s="2">
        <v>254280</v>
      </c>
      <c r="H67" s="2">
        <v>45770.400000000001</v>
      </c>
      <c r="I67" s="2">
        <v>300050.40000000002</v>
      </c>
      <c r="J67" s="2">
        <v>2542.8000000000002</v>
      </c>
      <c r="K67" s="2">
        <v>12714</v>
      </c>
      <c r="L67" s="2"/>
      <c r="M67" s="2"/>
      <c r="N67" s="2">
        <v>45770.400000000001</v>
      </c>
      <c r="O67" s="2"/>
      <c r="P67" s="2">
        <v>239023.2</v>
      </c>
      <c r="Q67" s="20"/>
      <c r="R67" s="2" t="s">
        <v>41</v>
      </c>
      <c r="S67" s="2">
        <v>239023.2</v>
      </c>
      <c r="T67" s="11" t="s">
        <v>42</v>
      </c>
    </row>
    <row r="68" spans="1:21" ht="24.9" customHeight="1" x14ac:dyDescent="0.3">
      <c r="A68" s="11">
        <v>51773</v>
      </c>
      <c r="B68" s="2" t="s">
        <v>25</v>
      </c>
      <c r="C68" s="67">
        <v>44825</v>
      </c>
      <c r="D68" s="2">
        <v>46</v>
      </c>
      <c r="E68" s="2">
        <v>45770.400000000001</v>
      </c>
      <c r="F68" s="2">
        <v>0</v>
      </c>
      <c r="G68" s="2">
        <v>45770.400000000001</v>
      </c>
      <c r="H68" s="2">
        <v>0</v>
      </c>
      <c r="I68" s="2">
        <v>45770.400000000001</v>
      </c>
      <c r="J68" s="2">
        <v>0</v>
      </c>
      <c r="K68" s="2">
        <v>0</v>
      </c>
      <c r="L68" s="2"/>
      <c r="M68" s="2"/>
      <c r="N68" s="2">
        <v>0</v>
      </c>
      <c r="O68" s="2"/>
      <c r="P68" s="2">
        <v>45770</v>
      </c>
      <c r="Q68" s="20"/>
      <c r="R68" s="2" t="s">
        <v>43</v>
      </c>
      <c r="S68" s="2">
        <v>45770</v>
      </c>
      <c r="T68" s="11" t="s">
        <v>44</v>
      </c>
    </row>
    <row r="69" spans="1:21" s="5" customFormat="1" ht="24.9" customHeight="1" x14ac:dyDescent="0.3">
      <c r="A69" s="12"/>
      <c r="B69" s="7"/>
      <c r="C69" s="7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21">
        <f>A70</f>
        <v>51983</v>
      </c>
      <c r="R69" s="7"/>
      <c r="S69" s="7"/>
      <c r="T69" s="12"/>
      <c r="U69" s="51">
        <f>SUM(P66:P68)-SUM(S66:S68)</f>
        <v>0</v>
      </c>
    </row>
    <row r="70" spans="1:21" ht="24.9" customHeight="1" x14ac:dyDescent="0.3">
      <c r="A70" s="11">
        <v>51983</v>
      </c>
      <c r="B70" s="2" t="s">
        <v>110</v>
      </c>
      <c r="C70" s="67">
        <v>44792</v>
      </c>
      <c r="D70" s="2">
        <v>54</v>
      </c>
      <c r="E70" s="2">
        <v>43900</v>
      </c>
      <c r="F70" s="2">
        <v>0</v>
      </c>
      <c r="G70" s="2">
        <v>43900</v>
      </c>
      <c r="H70" s="2">
        <v>7902</v>
      </c>
      <c r="I70" s="2">
        <v>51802</v>
      </c>
      <c r="J70" s="2">
        <v>439</v>
      </c>
      <c r="K70" s="2">
        <v>2195</v>
      </c>
      <c r="L70" s="2"/>
      <c r="M70" s="2"/>
      <c r="N70" s="2">
        <v>7902</v>
      </c>
      <c r="O70" s="2"/>
      <c r="P70" s="2">
        <v>41266</v>
      </c>
      <c r="Q70" s="20"/>
      <c r="R70" s="2" t="s">
        <v>46</v>
      </c>
      <c r="S70" s="2">
        <v>198000</v>
      </c>
      <c r="T70" s="11" t="s">
        <v>47</v>
      </c>
    </row>
    <row r="71" spans="1:21" ht="24.9" customHeight="1" x14ac:dyDescent="0.3">
      <c r="A71" s="11">
        <v>51983</v>
      </c>
      <c r="B71" s="2" t="s">
        <v>111</v>
      </c>
      <c r="C71" s="67">
        <v>44792</v>
      </c>
      <c r="D71" s="2">
        <v>55</v>
      </c>
      <c r="E71" s="2">
        <v>43900</v>
      </c>
      <c r="F71" s="2">
        <v>0</v>
      </c>
      <c r="G71" s="2">
        <v>43900</v>
      </c>
      <c r="H71" s="2">
        <v>7902</v>
      </c>
      <c r="I71" s="2">
        <v>51802</v>
      </c>
      <c r="J71" s="2">
        <v>439</v>
      </c>
      <c r="K71" s="2">
        <v>2195</v>
      </c>
      <c r="L71" s="2"/>
      <c r="M71" s="2"/>
      <c r="N71" s="2">
        <v>7902</v>
      </c>
      <c r="O71" s="2"/>
      <c r="P71" s="2">
        <v>41266</v>
      </c>
      <c r="Q71" s="20"/>
      <c r="R71" s="2" t="s">
        <v>48</v>
      </c>
      <c r="S71" s="2">
        <v>214660</v>
      </c>
      <c r="T71" s="11" t="s">
        <v>49</v>
      </c>
    </row>
    <row r="72" spans="1:21" ht="24.9" customHeight="1" x14ac:dyDescent="0.3">
      <c r="A72" s="11">
        <v>51983</v>
      </c>
      <c r="B72" s="2" t="s">
        <v>112</v>
      </c>
      <c r="C72" s="67">
        <v>44792</v>
      </c>
      <c r="D72" s="2">
        <v>56</v>
      </c>
      <c r="E72" s="2">
        <v>43900</v>
      </c>
      <c r="F72" s="2">
        <v>0</v>
      </c>
      <c r="G72" s="2">
        <v>43900</v>
      </c>
      <c r="H72" s="2">
        <v>7902</v>
      </c>
      <c r="I72" s="2">
        <v>51802</v>
      </c>
      <c r="J72" s="2">
        <v>439</v>
      </c>
      <c r="K72" s="2">
        <v>2195</v>
      </c>
      <c r="L72" s="2"/>
      <c r="M72" s="2"/>
      <c r="N72" s="2">
        <v>7902</v>
      </c>
      <c r="O72" s="2"/>
      <c r="P72" s="2">
        <v>41266</v>
      </c>
      <c r="Q72" s="20"/>
      <c r="R72" s="2" t="s">
        <v>50</v>
      </c>
      <c r="S72" s="2">
        <v>82532</v>
      </c>
      <c r="T72" s="11" t="s">
        <v>51</v>
      </c>
    </row>
    <row r="73" spans="1:21" ht="24.9" customHeight="1" x14ac:dyDescent="0.3">
      <c r="A73" s="11">
        <v>51983</v>
      </c>
      <c r="B73" s="2" t="s">
        <v>113</v>
      </c>
      <c r="C73" s="67">
        <v>44792</v>
      </c>
      <c r="D73" s="2">
        <v>57</v>
      </c>
      <c r="E73" s="2">
        <v>43900</v>
      </c>
      <c r="F73" s="2">
        <v>0</v>
      </c>
      <c r="G73" s="2">
        <v>43900</v>
      </c>
      <c r="H73" s="2">
        <v>7902</v>
      </c>
      <c r="I73" s="2">
        <v>51802</v>
      </c>
      <c r="J73" s="2">
        <v>439</v>
      </c>
      <c r="K73" s="2">
        <v>2195</v>
      </c>
      <c r="L73" s="2"/>
      <c r="M73" s="2"/>
      <c r="N73" s="2">
        <v>7902</v>
      </c>
      <c r="O73" s="2"/>
      <c r="P73" s="2">
        <v>41266</v>
      </c>
      <c r="Q73" s="20"/>
      <c r="R73" s="2" t="s">
        <v>50</v>
      </c>
      <c r="S73" s="2">
        <v>82532</v>
      </c>
      <c r="T73" s="11" t="s">
        <v>52</v>
      </c>
    </row>
    <row r="74" spans="1:21" ht="24.9" customHeight="1" x14ac:dyDescent="0.3">
      <c r="A74" s="11">
        <v>51983</v>
      </c>
      <c r="B74" s="2" t="s">
        <v>114</v>
      </c>
      <c r="C74" s="67">
        <v>44792</v>
      </c>
      <c r="D74" s="2">
        <v>58</v>
      </c>
      <c r="E74" s="2">
        <v>43900</v>
      </c>
      <c r="F74" s="2">
        <v>0</v>
      </c>
      <c r="G74" s="2">
        <v>43900</v>
      </c>
      <c r="H74" s="2">
        <v>7902</v>
      </c>
      <c r="I74" s="2">
        <v>51802</v>
      </c>
      <c r="J74" s="2">
        <v>439</v>
      </c>
      <c r="K74" s="2">
        <v>2195</v>
      </c>
      <c r="L74" s="2"/>
      <c r="M74" s="2"/>
      <c r="N74" s="2">
        <v>7902</v>
      </c>
      <c r="O74" s="2"/>
      <c r="P74" s="2">
        <v>41266</v>
      </c>
      <c r="Q74" s="20"/>
      <c r="R74" s="2" t="s">
        <v>53</v>
      </c>
      <c r="S74" s="2">
        <v>110628</v>
      </c>
      <c r="T74" s="11" t="s">
        <v>54</v>
      </c>
    </row>
    <row r="75" spans="1:21" ht="24.9" customHeight="1" x14ac:dyDescent="0.3">
      <c r="A75" s="11">
        <v>51983</v>
      </c>
      <c r="B75" s="2" t="s">
        <v>115</v>
      </c>
      <c r="C75" s="67">
        <v>44792</v>
      </c>
      <c r="D75" s="2">
        <v>59</v>
      </c>
      <c r="E75" s="2">
        <v>43900</v>
      </c>
      <c r="F75" s="2">
        <v>0</v>
      </c>
      <c r="G75" s="2">
        <v>43900</v>
      </c>
      <c r="H75" s="2">
        <v>7902</v>
      </c>
      <c r="I75" s="2">
        <v>51802</v>
      </c>
      <c r="J75" s="2">
        <v>439</v>
      </c>
      <c r="K75" s="2">
        <v>2195</v>
      </c>
      <c r="L75" s="2"/>
      <c r="M75" s="2"/>
      <c r="N75" s="2">
        <v>7902</v>
      </c>
      <c r="O75" s="2"/>
      <c r="P75" s="2">
        <v>41266</v>
      </c>
      <c r="Q75" s="20"/>
      <c r="R75" s="11"/>
      <c r="S75" s="11"/>
      <c r="T75" s="11"/>
    </row>
    <row r="76" spans="1:21" ht="24.9" customHeight="1" x14ac:dyDescent="0.3">
      <c r="A76" s="11">
        <v>51983</v>
      </c>
      <c r="B76" s="2" t="s">
        <v>116</v>
      </c>
      <c r="C76" s="67">
        <v>44813</v>
      </c>
      <c r="D76" s="2">
        <v>62</v>
      </c>
      <c r="E76" s="2">
        <v>43900</v>
      </c>
      <c r="F76" s="2">
        <v>0</v>
      </c>
      <c r="G76" s="2">
        <v>43900</v>
      </c>
      <c r="H76" s="2">
        <v>7902</v>
      </c>
      <c r="I76" s="2">
        <v>51802</v>
      </c>
      <c r="J76" s="2">
        <v>439</v>
      </c>
      <c r="K76" s="2">
        <v>2195</v>
      </c>
      <c r="L76" s="2"/>
      <c r="M76" s="2"/>
      <c r="N76" s="2">
        <v>7902</v>
      </c>
      <c r="O76" s="2"/>
      <c r="P76" s="2">
        <v>41266</v>
      </c>
      <c r="Q76" s="20"/>
      <c r="R76" s="11"/>
      <c r="S76" s="11"/>
      <c r="T76" s="11"/>
    </row>
    <row r="77" spans="1:21" ht="24.9" customHeight="1" x14ac:dyDescent="0.3">
      <c r="A77" s="11">
        <v>51983</v>
      </c>
      <c r="B77" s="2" t="s">
        <v>117</v>
      </c>
      <c r="C77" s="67">
        <v>44813</v>
      </c>
      <c r="D77" s="2">
        <v>61</v>
      </c>
      <c r="E77" s="2">
        <v>43900</v>
      </c>
      <c r="F77" s="2">
        <v>0</v>
      </c>
      <c r="G77" s="2">
        <v>43900</v>
      </c>
      <c r="H77" s="2">
        <v>7902</v>
      </c>
      <c r="I77" s="2">
        <v>51802</v>
      </c>
      <c r="J77" s="2">
        <v>439</v>
      </c>
      <c r="K77" s="2">
        <v>2195</v>
      </c>
      <c r="L77" s="2"/>
      <c r="M77" s="2"/>
      <c r="N77" s="2">
        <v>7902</v>
      </c>
      <c r="O77" s="2"/>
      <c r="P77" s="2">
        <v>41266</v>
      </c>
      <c r="Q77" s="20"/>
      <c r="R77" s="11"/>
      <c r="S77" s="11"/>
      <c r="T77" s="11"/>
    </row>
    <row r="78" spans="1:21" ht="24.9" customHeight="1" x14ac:dyDescent="0.3">
      <c r="A78" s="11">
        <v>51983</v>
      </c>
      <c r="B78" s="2" t="s">
        <v>118</v>
      </c>
      <c r="C78" s="67">
        <v>44818</v>
      </c>
      <c r="D78" s="2">
        <v>65</v>
      </c>
      <c r="E78" s="2">
        <v>43900</v>
      </c>
      <c r="F78" s="2">
        <v>0</v>
      </c>
      <c r="G78" s="2">
        <v>43900</v>
      </c>
      <c r="H78" s="2">
        <v>7902</v>
      </c>
      <c r="I78" s="2">
        <v>51802</v>
      </c>
      <c r="J78" s="2">
        <v>439</v>
      </c>
      <c r="K78" s="2">
        <v>2195</v>
      </c>
      <c r="L78" s="2"/>
      <c r="M78" s="2"/>
      <c r="N78" s="2">
        <v>7902</v>
      </c>
      <c r="O78" s="2"/>
      <c r="P78" s="2">
        <v>41266</v>
      </c>
      <c r="Q78" s="20"/>
      <c r="R78" s="11"/>
      <c r="S78" s="11"/>
      <c r="T78" s="11"/>
    </row>
    <row r="79" spans="1:21" ht="24.9" customHeight="1" x14ac:dyDescent="0.3">
      <c r="A79" s="11">
        <v>51983</v>
      </c>
      <c r="B79" s="2" t="s">
        <v>119</v>
      </c>
      <c r="C79" s="67">
        <v>44818</v>
      </c>
      <c r="D79" s="2">
        <v>64</v>
      </c>
      <c r="E79" s="2">
        <v>43900</v>
      </c>
      <c r="F79" s="2">
        <v>0</v>
      </c>
      <c r="G79" s="2">
        <v>43900</v>
      </c>
      <c r="H79" s="2">
        <v>7902</v>
      </c>
      <c r="I79" s="2">
        <v>51802</v>
      </c>
      <c r="J79" s="2">
        <v>439</v>
      </c>
      <c r="K79" s="2">
        <v>2195</v>
      </c>
      <c r="L79" s="2"/>
      <c r="M79" s="2"/>
      <c r="N79" s="2">
        <v>7902</v>
      </c>
      <c r="O79" s="2"/>
      <c r="P79" s="2">
        <v>41266</v>
      </c>
      <c r="Q79" s="20"/>
      <c r="R79" s="2"/>
      <c r="S79" s="2"/>
      <c r="T79" s="11"/>
    </row>
    <row r="80" spans="1:21" ht="24.9" customHeight="1" x14ac:dyDescent="0.3">
      <c r="A80" s="11">
        <v>51983</v>
      </c>
      <c r="B80" s="2" t="s">
        <v>120</v>
      </c>
      <c r="C80" s="67">
        <v>44825</v>
      </c>
      <c r="D80" s="2">
        <v>73</v>
      </c>
      <c r="E80" s="2">
        <v>43900</v>
      </c>
      <c r="F80" s="2">
        <v>0</v>
      </c>
      <c r="G80" s="2">
        <v>43900</v>
      </c>
      <c r="H80" s="2">
        <v>7902</v>
      </c>
      <c r="I80" s="2">
        <v>51802</v>
      </c>
      <c r="J80" s="2">
        <v>439</v>
      </c>
      <c r="K80" s="2">
        <v>2195</v>
      </c>
      <c r="L80" s="2"/>
      <c r="M80" s="2"/>
      <c r="N80" s="2">
        <v>7902</v>
      </c>
      <c r="O80" s="2"/>
      <c r="P80" s="2">
        <v>41266</v>
      </c>
      <c r="Q80" s="20"/>
      <c r="R80" s="2"/>
      <c r="S80" s="2"/>
      <c r="T80" s="11"/>
    </row>
    <row r="81" spans="1:21" ht="24.9" customHeight="1" x14ac:dyDescent="0.3">
      <c r="A81" s="11">
        <v>51983</v>
      </c>
      <c r="B81" s="2" t="s">
        <v>121</v>
      </c>
      <c r="C81" s="67">
        <v>44825</v>
      </c>
      <c r="D81" s="2">
        <v>72</v>
      </c>
      <c r="E81" s="2">
        <v>43900</v>
      </c>
      <c r="F81" s="2">
        <v>0</v>
      </c>
      <c r="G81" s="2">
        <v>43900</v>
      </c>
      <c r="H81" s="2">
        <v>7902</v>
      </c>
      <c r="I81" s="2">
        <v>51802</v>
      </c>
      <c r="J81" s="2">
        <v>439</v>
      </c>
      <c r="K81" s="2">
        <v>2195</v>
      </c>
      <c r="L81" s="2"/>
      <c r="M81" s="2"/>
      <c r="N81" s="2">
        <v>7902</v>
      </c>
      <c r="O81" s="2"/>
      <c r="P81" s="2">
        <v>41266</v>
      </c>
      <c r="Q81" s="20"/>
      <c r="R81" s="2"/>
      <c r="S81" s="2"/>
      <c r="T81" s="11"/>
    </row>
    <row r="82" spans="1:21" ht="24.9" customHeight="1" x14ac:dyDescent="0.3">
      <c r="A82" s="11">
        <v>51983</v>
      </c>
      <c r="B82" s="2" t="s">
        <v>122</v>
      </c>
      <c r="C82" s="67">
        <v>44852</v>
      </c>
      <c r="D82" s="2">
        <v>82</v>
      </c>
      <c r="E82" s="2">
        <v>43900</v>
      </c>
      <c r="F82" s="2">
        <v>0</v>
      </c>
      <c r="G82" s="2">
        <v>43900</v>
      </c>
      <c r="H82" s="2">
        <v>7902</v>
      </c>
      <c r="I82" s="2">
        <v>51802</v>
      </c>
      <c r="J82" s="2">
        <v>439</v>
      </c>
      <c r="K82" s="2">
        <v>2195</v>
      </c>
      <c r="L82" s="2"/>
      <c r="M82" s="2"/>
      <c r="N82" s="2">
        <v>7902</v>
      </c>
      <c r="O82" s="2"/>
      <c r="P82" s="2">
        <v>41266</v>
      </c>
      <c r="Q82" s="20"/>
      <c r="R82" s="2"/>
      <c r="S82" s="2"/>
      <c r="T82" s="11"/>
    </row>
    <row r="83" spans="1:21" ht="24.9" customHeight="1" x14ac:dyDescent="0.3">
      <c r="A83" s="11">
        <v>51983</v>
      </c>
      <c r="B83" s="2" t="s">
        <v>122</v>
      </c>
      <c r="C83" s="67">
        <v>44852</v>
      </c>
      <c r="D83" s="2">
        <v>84</v>
      </c>
      <c r="E83" s="2">
        <v>43900</v>
      </c>
      <c r="F83" s="2">
        <v>0</v>
      </c>
      <c r="G83" s="2">
        <v>43900</v>
      </c>
      <c r="H83" s="2">
        <v>7902</v>
      </c>
      <c r="I83" s="2">
        <v>51802</v>
      </c>
      <c r="J83" s="2">
        <v>439</v>
      </c>
      <c r="K83" s="2">
        <v>2195</v>
      </c>
      <c r="L83" s="2"/>
      <c r="M83" s="2"/>
      <c r="N83" s="2">
        <v>7902</v>
      </c>
      <c r="O83" s="2"/>
      <c r="P83" s="2">
        <v>41266</v>
      </c>
      <c r="Q83" s="20"/>
      <c r="R83" s="2"/>
      <c r="S83" s="2"/>
      <c r="T83" s="11"/>
    </row>
    <row r="84" spans="1:21" ht="24.9" customHeight="1" x14ac:dyDescent="0.3">
      <c r="A84" s="11">
        <v>51983</v>
      </c>
      <c r="B84" s="2" t="s">
        <v>25</v>
      </c>
      <c r="C84" s="67">
        <v>44885</v>
      </c>
      <c r="D84" s="2" t="s">
        <v>45</v>
      </c>
      <c r="E84" s="2">
        <v>110628</v>
      </c>
      <c r="F84" s="2">
        <v>0</v>
      </c>
      <c r="G84" s="2">
        <v>110628</v>
      </c>
      <c r="H84" s="2">
        <v>0</v>
      </c>
      <c r="I84" s="2">
        <v>110628</v>
      </c>
      <c r="J84" s="2">
        <v>0</v>
      </c>
      <c r="K84" s="2">
        <v>0</v>
      </c>
      <c r="L84" s="2"/>
      <c r="M84" s="2"/>
      <c r="N84" s="2">
        <v>0</v>
      </c>
      <c r="O84" s="2"/>
      <c r="P84" s="2">
        <v>110628</v>
      </c>
      <c r="Q84" s="20"/>
      <c r="R84" s="2"/>
      <c r="S84" s="2"/>
      <c r="T84" s="11"/>
    </row>
    <row r="85" spans="1:21" s="5" customFormat="1" ht="24.9" customHeight="1" x14ac:dyDescent="0.3">
      <c r="A85" s="12"/>
      <c r="B85" s="7"/>
      <c r="C85" s="7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21">
        <f>A86</f>
        <v>51996</v>
      </c>
      <c r="R85" s="7"/>
      <c r="S85" s="7"/>
      <c r="T85" s="12"/>
      <c r="U85" s="51">
        <f>SUM(P70:P84)-SUM(S70:S84)</f>
        <v>0</v>
      </c>
    </row>
    <row r="86" spans="1:21" ht="24.9" customHeight="1" x14ac:dyDescent="0.3">
      <c r="A86" s="11">
        <v>51996</v>
      </c>
      <c r="B86" s="2" t="s">
        <v>55</v>
      </c>
      <c r="C86" s="67">
        <v>44819</v>
      </c>
      <c r="D86" s="2">
        <v>49</v>
      </c>
      <c r="E86" s="2">
        <v>256852.5</v>
      </c>
      <c r="F86" s="2">
        <v>24319</v>
      </c>
      <c r="G86" s="2">
        <v>232533.5</v>
      </c>
      <c r="H86" s="2">
        <v>41856</v>
      </c>
      <c r="I86" s="2">
        <v>274389.5</v>
      </c>
      <c r="J86" s="2">
        <v>2325</v>
      </c>
      <c r="K86" s="2">
        <v>11627</v>
      </c>
      <c r="L86" s="2"/>
      <c r="M86" s="2"/>
      <c r="N86" s="2">
        <v>41856</v>
      </c>
      <c r="O86" s="2">
        <v>381</v>
      </c>
      <c r="P86" s="2">
        <v>218201</v>
      </c>
      <c r="Q86" s="20"/>
      <c r="R86" s="2" t="s">
        <v>56</v>
      </c>
      <c r="S86" s="2">
        <v>218201</v>
      </c>
      <c r="T86" s="38" t="s">
        <v>57</v>
      </c>
    </row>
    <row r="87" spans="1:21" ht="24.9" customHeight="1" x14ac:dyDescent="0.3">
      <c r="A87" s="11">
        <v>51996</v>
      </c>
      <c r="B87" s="2" t="s">
        <v>25</v>
      </c>
      <c r="C87" s="67">
        <v>44865</v>
      </c>
      <c r="D87" s="2">
        <v>49</v>
      </c>
      <c r="E87" s="2">
        <v>41856</v>
      </c>
      <c r="F87" s="2">
        <v>0</v>
      </c>
      <c r="G87" s="2">
        <v>41856</v>
      </c>
      <c r="H87" s="2">
        <v>0</v>
      </c>
      <c r="I87" s="2">
        <v>41856</v>
      </c>
      <c r="J87" s="2">
        <v>0</v>
      </c>
      <c r="K87" s="2">
        <v>0</v>
      </c>
      <c r="L87" s="2"/>
      <c r="M87" s="2"/>
      <c r="N87" s="2">
        <v>0</v>
      </c>
      <c r="O87" s="2">
        <v>0</v>
      </c>
      <c r="P87" s="2">
        <v>41856</v>
      </c>
      <c r="Q87" s="20"/>
      <c r="R87" s="2" t="s">
        <v>58</v>
      </c>
      <c r="S87" s="2">
        <v>41856</v>
      </c>
      <c r="T87" s="38" t="s">
        <v>59</v>
      </c>
    </row>
    <row r="88" spans="1:21" s="5" customFormat="1" ht="24.9" customHeight="1" x14ac:dyDescent="0.3">
      <c r="A88" s="12"/>
      <c r="B88" s="7"/>
      <c r="C88" s="7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21">
        <f>A89</f>
        <v>52393</v>
      </c>
      <c r="R88" s="7"/>
      <c r="S88" s="7"/>
      <c r="T88" s="12"/>
      <c r="U88" s="51">
        <f>SUM(P85:P87)-SUM(S85:S87)</f>
        <v>0</v>
      </c>
    </row>
    <row r="89" spans="1:21" ht="24.9" customHeight="1" x14ac:dyDescent="0.3">
      <c r="A89" s="11">
        <v>52393</v>
      </c>
      <c r="B89" s="22" t="s">
        <v>60</v>
      </c>
      <c r="C89" s="72">
        <v>44882</v>
      </c>
      <c r="D89" s="23">
        <v>62</v>
      </c>
      <c r="E89" s="2">
        <v>894392.6</v>
      </c>
      <c r="F89" s="2">
        <v>0</v>
      </c>
      <c r="G89" s="2">
        <v>894392.6</v>
      </c>
      <c r="H89" s="2">
        <v>160991</v>
      </c>
      <c r="I89" s="2">
        <v>1055384</v>
      </c>
      <c r="J89" s="2">
        <v>8944</v>
      </c>
      <c r="K89" s="2">
        <v>44720</v>
      </c>
      <c r="L89" s="2">
        <v>89439</v>
      </c>
      <c r="M89" s="2">
        <v>89439</v>
      </c>
      <c r="N89" s="2">
        <v>160991</v>
      </c>
      <c r="O89" s="2">
        <v>198909</v>
      </c>
      <c r="P89" s="2">
        <v>462942</v>
      </c>
      <c r="Q89" s="20"/>
      <c r="R89" s="2" t="s">
        <v>64</v>
      </c>
      <c r="S89" s="2">
        <v>247500</v>
      </c>
      <c r="T89" s="38" t="s">
        <v>65</v>
      </c>
    </row>
    <row r="90" spans="1:21" ht="24.9" customHeight="1" x14ac:dyDescent="0.3">
      <c r="A90" s="11">
        <v>52393</v>
      </c>
      <c r="B90" s="22" t="s">
        <v>61</v>
      </c>
      <c r="C90" s="72">
        <v>44937</v>
      </c>
      <c r="D90" s="23">
        <v>62</v>
      </c>
      <c r="E90" s="2">
        <v>160991</v>
      </c>
      <c r="F90" s="2">
        <v>0</v>
      </c>
      <c r="G90" s="2">
        <v>160991</v>
      </c>
      <c r="H90" s="2">
        <v>0</v>
      </c>
      <c r="I90" s="2">
        <v>0</v>
      </c>
      <c r="J90" s="2">
        <v>0</v>
      </c>
      <c r="K90" s="2">
        <v>0</v>
      </c>
      <c r="L90" s="2"/>
      <c r="M90" s="2"/>
      <c r="N90" s="2">
        <v>0</v>
      </c>
      <c r="O90" s="2"/>
      <c r="P90" s="2">
        <v>160991</v>
      </c>
      <c r="Q90" s="20"/>
      <c r="R90" s="2" t="s">
        <v>66</v>
      </c>
      <c r="S90" s="2">
        <v>215441</v>
      </c>
      <c r="T90" s="38" t="s">
        <v>67</v>
      </c>
    </row>
    <row r="91" spans="1:21" ht="24.9" customHeight="1" x14ac:dyDescent="0.3">
      <c r="A91" s="11">
        <v>52393</v>
      </c>
      <c r="B91" s="22"/>
      <c r="C91" s="72">
        <v>45121</v>
      </c>
      <c r="D91" s="23">
        <v>7</v>
      </c>
      <c r="E91" s="2">
        <v>81101.5</v>
      </c>
      <c r="F91" s="2"/>
      <c r="G91" s="2">
        <f>E91-F91</f>
        <v>81101.5</v>
      </c>
      <c r="H91" s="2">
        <f>G91*18%</f>
        <v>14598.269999999999</v>
      </c>
      <c r="I91" s="2">
        <f>G91+H91</f>
        <v>95699.77</v>
      </c>
      <c r="J91" s="2">
        <f>G91*1%</f>
        <v>811.01499999999999</v>
      </c>
      <c r="K91" s="2">
        <f>G91*5%</f>
        <v>4055.0750000000003</v>
      </c>
      <c r="L91" s="2">
        <f>G91*10%</f>
        <v>8110.1500000000005</v>
      </c>
      <c r="M91" s="2">
        <f>G91*10%</f>
        <v>8110.1500000000005</v>
      </c>
      <c r="N91" s="2">
        <f>H91</f>
        <v>14598.269999999999</v>
      </c>
      <c r="O91" s="2">
        <v>5147.5</v>
      </c>
      <c r="P91" s="2">
        <f>I91-SUM(J91:O91)</f>
        <v>54867.61</v>
      </c>
      <c r="Q91" s="20"/>
      <c r="R91" s="2" t="s">
        <v>68</v>
      </c>
      <c r="S91" s="2">
        <v>160991</v>
      </c>
      <c r="T91" s="38" t="s">
        <v>69</v>
      </c>
    </row>
    <row r="92" spans="1:21" ht="24.9" customHeight="1" x14ac:dyDescent="0.3">
      <c r="A92" s="11">
        <v>52393</v>
      </c>
      <c r="B92" s="22"/>
      <c r="C92" s="72">
        <v>45121</v>
      </c>
      <c r="D92" s="23">
        <v>8</v>
      </c>
      <c r="E92" s="2">
        <v>39400</v>
      </c>
      <c r="F92" s="2"/>
      <c r="G92" s="2">
        <f>E92-F92</f>
        <v>39400</v>
      </c>
      <c r="H92" s="2">
        <f>G92*18%</f>
        <v>7092</v>
      </c>
      <c r="I92" s="2">
        <f>G92+H92</f>
        <v>46492</v>
      </c>
      <c r="J92" s="2">
        <f>G92*1%</f>
        <v>394</v>
      </c>
      <c r="K92" s="2">
        <f>G92*5%</f>
        <v>1970</v>
      </c>
      <c r="L92" s="2">
        <f>G92*10%</f>
        <v>3940</v>
      </c>
      <c r="M92" s="2">
        <f>G92*10%</f>
        <v>3940</v>
      </c>
      <c r="N92" s="2">
        <f>H92</f>
        <v>7092</v>
      </c>
      <c r="O92" s="2"/>
      <c r="P92" s="2">
        <f>I92-SUM(J92:O92)</f>
        <v>29156</v>
      </c>
      <c r="Q92" s="20"/>
      <c r="R92" s="2" t="s">
        <v>70</v>
      </c>
      <c r="S92" s="2">
        <v>79200</v>
      </c>
      <c r="T92" s="38" t="s">
        <v>71</v>
      </c>
    </row>
    <row r="93" spans="1:21" ht="24.9" customHeight="1" x14ac:dyDescent="0.3">
      <c r="A93" s="11">
        <v>52393</v>
      </c>
      <c r="B93" s="2" t="s">
        <v>25</v>
      </c>
      <c r="C93" s="72"/>
      <c r="D93" s="23" t="s">
        <v>102</v>
      </c>
      <c r="E93" s="2">
        <f>N91+N92</f>
        <v>21690.269999999997</v>
      </c>
      <c r="F93" s="2"/>
      <c r="G93" s="2"/>
      <c r="H93" s="2"/>
      <c r="I93" s="2"/>
      <c r="J93" s="2"/>
      <c r="K93" s="2"/>
      <c r="L93" s="2"/>
      <c r="M93" s="2"/>
      <c r="N93" s="2"/>
      <c r="O93" s="2"/>
      <c r="P93" s="2">
        <f>E93</f>
        <v>21690.269999999997</v>
      </c>
      <c r="Q93" s="20"/>
      <c r="R93" s="2" t="s">
        <v>73</v>
      </c>
      <c r="S93" s="2">
        <v>99000</v>
      </c>
      <c r="T93" s="38" t="s">
        <v>72</v>
      </c>
    </row>
    <row r="94" spans="1:21" s="5" customFormat="1" ht="24.9" customHeight="1" x14ac:dyDescent="0.3">
      <c r="A94" s="12"/>
      <c r="B94" s="7"/>
      <c r="C94" s="7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39">
        <f>A95</f>
        <v>59230</v>
      </c>
      <c r="R94" s="7"/>
      <c r="S94" s="7"/>
      <c r="T94" s="12"/>
      <c r="U94" s="51">
        <f>SUM(P89:P93)-SUM(S89:S93)</f>
        <v>-72485.119999999995</v>
      </c>
    </row>
    <row r="95" spans="1:21" ht="24.9" customHeight="1" x14ac:dyDescent="0.3">
      <c r="A95" s="11">
        <v>59230</v>
      </c>
      <c r="B95" s="2" t="s">
        <v>123</v>
      </c>
      <c r="C95" s="67">
        <v>45171</v>
      </c>
      <c r="D95" s="2">
        <v>13</v>
      </c>
      <c r="E95" s="2">
        <v>185000</v>
      </c>
      <c r="F95" s="2">
        <v>0</v>
      </c>
      <c r="G95" s="2">
        <f>E95-F95</f>
        <v>185000</v>
      </c>
      <c r="H95" s="2">
        <f>G95*18%</f>
        <v>33300</v>
      </c>
      <c r="I95" s="2">
        <f>G95+H95</f>
        <v>218300</v>
      </c>
      <c r="J95" s="2">
        <f>G95*1%</f>
        <v>1850</v>
      </c>
      <c r="K95" s="2">
        <f>5%*G95</f>
        <v>9250</v>
      </c>
      <c r="L95" s="2">
        <v>0</v>
      </c>
      <c r="M95" s="2">
        <v>0</v>
      </c>
      <c r="N95" s="2">
        <f>H95</f>
        <v>33300</v>
      </c>
      <c r="O95" s="2">
        <v>0</v>
      </c>
      <c r="P95" s="2">
        <f>G95-J95-K95</f>
        <v>173900</v>
      </c>
      <c r="Q95" s="20"/>
      <c r="R95" s="2" t="s">
        <v>95</v>
      </c>
      <c r="S95" s="2">
        <v>173900</v>
      </c>
      <c r="T95" s="38" t="s">
        <v>94</v>
      </c>
    </row>
    <row r="96" spans="1:21" ht="24.9" customHeight="1" x14ac:dyDescent="0.3">
      <c r="A96" s="11">
        <v>59230</v>
      </c>
      <c r="B96" s="2" t="s">
        <v>25</v>
      </c>
      <c r="C96" s="67"/>
      <c r="D96" s="2">
        <v>13</v>
      </c>
      <c r="E96" s="2">
        <f>N95</f>
        <v>33300</v>
      </c>
      <c r="F96" s="2"/>
      <c r="G96" s="2"/>
      <c r="H96" s="2"/>
      <c r="I96" s="2"/>
      <c r="J96" s="2"/>
      <c r="K96" s="2"/>
      <c r="L96" s="2"/>
      <c r="M96" s="2"/>
      <c r="N96" s="2"/>
      <c r="O96" s="2"/>
      <c r="P96" s="2">
        <f>E96</f>
        <v>33300</v>
      </c>
      <c r="Q96" s="20"/>
      <c r="R96" s="2"/>
      <c r="S96" s="2"/>
      <c r="T96" s="38"/>
    </row>
    <row r="97" spans="1:21" s="5" customFormat="1" ht="24.9" customHeight="1" x14ac:dyDescent="0.3">
      <c r="A97" s="12"/>
      <c r="B97" s="7"/>
      <c r="C97" s="7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39">
        <f>A98</f>
        <v>53699</v>
      </c>
      <c r="R97" s="7"/>
      <c r="S97" s="7"/>
      <c r="T97" s="12"/>
      <c r="U97" s="51">
        <f>SUM(P94:P96)-SUM(S94:S96)</f>
        <v>33300</v>
      </c>
    </row>
    <row r="98" spans="1:21" ht="24.9" customHeight="1" x14ac:dyDescent="0.3">
      <c r="A98" s="11">
        <v>53699</v>
      </c>
      <c r="B98" s="22" t="s">
        <v>74</v>
      </c>
      <c r="C98" s="72">
        <v>44901</v>
      </c>
      <c r="D98" s="23">
        <v>67</v>
      </c>
      <c r="E98" s="2">
        <v>491712</v>
      </c>
      <c r="F98" s="2">
        <f>500*90.07</f>
        <v>45035</v>
      </c>
      <c r="G98" s="2">
        <f>E98-F98</f>
        <v>446677</v>
      </c>
      <c r="H98" s="2">
        <f>ROUND(G98*18%,)</f>
        <v>80402</v>
      </c>
      <c r="I98" s="2">
        <f t="shared" ref="I98:I106" si="0">G98+H98</f>
        <v>527079</v>
      </c>
      <c r="J98" s="2">
        <f>G98*$J$6</f>
        <v>4466.7700000000004</v>
      </c>
      <c r="K98" s="2">
        <f>G98*5%</f>
        <v>22333.850000000002</v>
      </c>
      <c r="L98" s="2">
        <f>G98*10%</f>
        <v>44667.700000000004</v>
      </c>
      <c r="M98" s="2">
        <f>G98*10%</f>
        <v>44667.700000000004</v>
      </c>
      <c r="N98" s="2">
        <f>H98</f>
        <v>80402</v>
      </c>
      <c r="O98" s="2">
        <v>110353</v>
      </c>
      <c r="P98" s="2">
        <f>ROUND(I98-SUM(J98:O98),)</f>
        <v>220188</v>
      </c>
      <c r="Q98" s="20"/>
      <c r="R98" s="2" t="s">
        <v>75</v>
      </c>
      <c r="S98" s="2">
        <v>220187</v>
      </c>
      <c r="T98" s="38" t="s">
        <v>76</v>
      </c>
    </row>
    <row r="99" spans="1:21" ht="24.9" customHeight="1" x14ac:dyDescent="0.3">
      <c r="A99" s="11">
        <v>53699</v>
      </c>
      <c r="B99" s="22" t="s">
        <v>77</v>
      </c>
      <c r="C99" s="72">
        <v>44949</v>
      </c>
      <c r="D99" s="23">
        <v>67</v>
      </c>
      <c r="E99" s="2">
        <f>H98</f>
        <v>80402</v>
      </c>
      <c r="F99" s="2">
        <v>0</v>
      </c>
      <c r="G99" s="2">
        <f>E99-F99</f>
        <v>80402</v>
      </c>
      <c r="H99" s="2">
        <v>0</v>
      </c>
      <c r="I99" s="2">
        <f t="shared" si="0"/>
        <v>80402</v>
      </c>
      <c r="J99" s="2">
        <v>0</v>
      </c>
      <c r="K99" s="2">
        <v>0</v>
      </c>
      <c r="L99" s="2">
        <v>0</v>
      </c>
      <c r="M99" s="2">
        <v>0</v>
      </c>
      <c r="N99" s="2">
        <f>H99</f>
        <v>0</v>
      </c>
      <c r="O99" s="2">
        <v>0</v>
      </c>
      <c r="P99" s="2">
        <f>ROUND(I99-SUM(J99:O99),)</f>
        <v>80402</v>
      </c>
      <c r="Q99" s="20"/>
      <c r="R99" s="2" t="s">
        <v>78</v>
      </c>
      <c r="S99" s="2">
        <v>75000</v>
      </c>
      <c r="T99" s="38" t="s">
        <v>79</v>
      </c>
    </row>
    <row r="100" spans="1:21" ht="24.9" customHeight="1" x14ac:dyDescent="0.3">
      <c r="A100" s="11">
        <v>53699</v>
      </c>
      <c r="B100" s="22" t="s">
        <v>74</v>
      </c>
      <c r="C100" s="72">
        <v>44956</v>
      </c>
      <c r="D100" s="23">
        <v>80</v>
      </c>
      <c r="E100" s="2">
        <v>689244</v>
      </c>
      <c r="F100" s="2">
        <v>36028</v>
      </c>
      <c r="G100" s="2">
        <f>E100-F100-1</f>
        <v>653215</v>
      </c>
      <c r="H100" s="2">
        <f>ROUND(G100*18%,)</f>
        <v>117579</v>
      </c>
      <c r="I100" s="2">
        <f t="shared" si="0"/>
        <v>770794</v>
      </c>
      <c r="J100" s="2">
        <f>G100*$J$6</f>
        <v>6532.1500000000005</v>
      </c>
      <c r="K100" s="2">
        <f>G100*5%</f>
        <v>32660.75</v>
      </c>
      <c r="L100" s="2">
        <f>G100*10%</f>
        <v>65321.5</v>
      </c>
      <c r="M100" s="2">
        <f>G100*10%</f>
        <v>65321.5</v>
      </c>
      <c r="N100" s="2">
        <f>H100</f>
        <v>117579</v>
      </c>
      <c r="O100" s="2">
        <v>94289</v>
      </c>
      <c r="P100" s="2">
        <v>314841</v>
      </c>
      <c r="Q100" s="20"/>
      <c r="R100" s="2" t="s">
        <v>80</v>
      </c>
      <c r="S100" s="2">
        <v>80402</v>
      </c>
      <c r="T100" s="38" t="s">
        <v>81</v>
      </c>
    </row>
    <row r="101" spans="1:21" ht="24.9" customHeight="1" x14ac:dyDescent="0.3">
      <c r="A101" s="11">
        <v>53699</v>
      </c>
      <c r="B101" s="23" t="s">
        <v>77</v>
      </c>
      <c r="C101" s="72">
        <v>44984</v>
      </c>
      <c r="D101" s="23">
        <v>80</v>
      </c>
      <c r="E101" s="2">
        <f>H100</f>
        <v>117579</v>
      </c>
      <c r="F101" s="2">
        <v>0</v>
      </c>
      <c r="G101" s="2">
        <f t="shared" ref="G101:G106" si="1">E101-F101</f>
        <v>117579</v>
      </c>
      <c r="H101" s="2">
        <v>0</v>
      </c>
      <c r="I101" s="2">
        <f t="shared" si="0"/>
        <v>117579</v>
      </c>
      <c r="J101" s="2">
        <v>0</v>
      </c>
      <c r="K101" s="2">
        <v>0</v>
      </c>
      <c r="L101" s="2"/>
      <c r="M101" s="2"/>
      <c r="N101" s="2">
        <v>0</v>
      </c>
      <c r="O101" s="2"/>
      <c r="P101" s="2">
        <f>I101-SUM(J101:N101)</f>
        <v>117579</v>
      </c>
      <c r="Q101" s="20"/>
      <c r="R101" s="2" t="s">
        <v>82</v>
      </c>
      <c r="S101" s="2">
        <v>314839</v>
      </c>
      <c r="T101" s="38" t="s">
        <v>83</v>
      </c>
    </row>
    <row r="102" spans="1:21" ht="24.9" customHeight="1" x14ac:dyDescent="0.3">
      <c r="A102" s="11">
        <v>53699</v>
      </c>
      <c r="B102" s="22" t="s">
        <v>74</v>
      </c>
      <c r="C102" s="72">
        <v>44991</v>
      </c>
      <c r="D102" s="23">
        <v>88</v>
      </c>
      <c r="E102" s="2">
        <v>277548</v>
      </c>
      <c r="F102" s="2">
        <v>18014</v>
      </c>
      <c r="G102" s="2">
        <f t="shared" si="1"/>
        <v>259534</v>
      </c>
      <c r="H102" s="2">
        <f>ROUND(G102*18%,)</f>
        <v>46716</v>
      </c>
      <c r="I102" s="2">
        <f t="shared" si="0"/>
        <v>306250</v>
      </c>
      <c r="J102" s="2">
        <f>G102*$J$6</f>
        <v>2595.34</v>
      </c>
      <c r="K102" s="2">
        <f>G102*5%</f>
        <v>12976.7</v>
      </c>
      <c r="L102" s="2">
        <f>G102*10%</f>
        <v>25953.4</v>
      </c>
      <c r="M102" s="2">
        <f>G102*10%</f>
        <v>25953.4</v>
      </c>
      <c r="N102" s="2">
        <f>H102</f>
        <v>46716</v>
      </c>
      <c r="O102" s="2">
        <v>48073</v>
      </c>
      <c r="P102" s="2">
        <f>ROUND(I102-SUM(J102:O102),)</f>
        <v>143982</v>
      </c>
      <c r="Q102" s="20"/>
      <c r="R102" s="2" t="s">
        <v>84</v>
      </c>
      <c r="S102" s="2">
        <v>117579</v>
      </c>
      <c r="T102" s="38" t="s">
        <v>85</v>
      </c>
    </row>
    <row r="103" spans="1:21" ht="24.9" customHeight="1" x14ac:dyDescent="0.3">
      <c r="A103" s="11">
        <v>53699</v>
      </c>
      <c r="B103" s="23" t="s">
        <v>77</v>
      </c>
      <c r="C103" s="72">
        <v>45113</v>
      </c>
      <c r="D103" s="23">
        <v>88</v>
      </c>
      <c r="E103" s="2">
        <f>H102</f>
        <v>46716</v>
      </c>
      <c r="F103" s="2">
        <v>0</v>
      </c>
      <c r="G103" s="2">
        <f t="shared" si="1"/>
        <v>46716</v>
      </c>
      <c r="H103" s="2">
        <v>0</v>
      </c>
      <c r="I103" s="2">
        <f t="shared" si="0"/>
        <v>46716</v>
      </c>
      <c r="J103" s="2">
        <v>0</v>
      </c>
      <c r="K103" s="2">
        <v>0</v>
      </c>
      <c r="L103" s="2"/>
      <c r="M103" s="2"/>
      <c r="N103" s="2">
        <v>0</v>
      </c>
      <c r="O103" s="2"/>
      <c r="P103" s="2">
        <f>I103-SUM(J103:N103)</f>
        <v>46716</v>
      </c>
      <c r="Q103" s="20"/>
      <c r="R103" s="2" t="s">
        <v>86</v>
      </c>
      <c r="S103" s="2">
        <v>99000</v>
      </c>
      <c r="T103" s="38" t="s">
        <v>87</v>
      </c>
    </row>
    <row r="104" spans="1:21" ht="24.9" customHeight="1" x14ac:dyDescent="0.3">
      <c r="A104" s="11">
        <v>53699</v>
      </c>
      <c r="B104" s="22" t="s">
        <v>74</v>
      </c>
      <c r="C104" s="72">
        <v>45131</v>
      </c>
      <c r="D104" s="23">
        <v>9</v>
      </c>
      <c r="E104" s="2">
        <v>163491.5</v>
      </c>
      <c r="F104" s="2">
        <v>0</v>
      </c>
      <c r="G104" s="2">
        <f t="shared" si="1"/>
        <v>163491.5</v>
      </c>
      <c r="H104" s="2">
        <f>ROUND(G104*18%,)</f>
        <v>29428</v>
      </c>
      <c r="I104" s="2">
        <f t="shared" si="0"/>
        <v>192919.5</v>
      </c>
      <c r="J104" s="2">
        <f>G104*$J$6</f>
        <v>1634.915</v>
      </c>
      <c r="K104" s="2">
        <f>G104*5%</f>
        <v>8174.5750000000007</v>
      </c>
      <c r="L104" s="2">
        <f>G104*10%</f>
        <v>16349.150000000001</v>
      </c>
      <c r="M104" s="2">
        <f>G104*10%</f>
        <v>16349.150000000001</v>
      </c>
      <c r="N104" s="2">
        <f>H104</f>
        <v>29428</v>
      </c>
      <c r="O104" s="2">
        <v>7841.5</v>
      </c>
      <c r="P104" s="2">
        <f>ROUND(I104-SUM(J104:O104),)</f>
        <v>113142</v>
      </c>
      <c r="Q104" s="20"/>
      <c r="R104" s="2" t="s">
        <v>88</v>
      </c>
      <c r="S104" s="2">
        <v>148500</v>
      </c>
      <c r="T104" s="38" t="s">
        <v>89</v>
      </c>
    </row>
    <row r="105" spans="1:21" ht="24.9" customHeight="1" x14ac:dyDescent="0.3">
      <c r="A105" s="11">
        <v>53699</v>
      </c>
      <c r="B105" s="22" t="s">
        <v>74</v>
      </c>
      <c r="C105" s="72">
        <v>45131</v>
      </c>
      <c r="D105" s="23">
        <v>10</v>
      </c>
      <c r="E105" s="2">
        <v>52550</v>
      </c>
      <c r="F105" s="2">
        <v>0</v>
      </c>
      <c r="G105" s="2">
        <f t="shared" si="1"/>
        <v>52550</v>
      </c>
      <c r="H105" s="2">
        <f>ROUND(G105*18%,)</f>
        <v>9459</v>
      </c>
      <c r="I105" s="2">
        <f t="shared" si="0"/>
        <v>62009</v>
      </c>
      <c r="J105" s="2">
        <f>G105*$J$6</f>
        <v>525.5</v>
      </c>
      <c r="K105" s="2">
        <f>G105*5%</f>
        <v>2627.5</v>
      </c>
      <c r="L105" s="2"/>
      <c r="M105" s="2"/>
      <c r="N105" s="2">
        <f>H105</f>
        <v>9459</v>
      </c>
      <c r="O105" s="2"/>
      <c r="P105" s="2">
        <f>ROUND(I105-SUM(J105:O105),)</f>
        <v>49397</v>
      </c>
      <c r="Q105" s="20"/>
      <c r="R105" s="2" t="s">
        <v>90</v>
      </c>
      <c r="S105" s="2">
        <v>99000</v>
      </c>
      <c r="T105" s="38" t="s">
        <v>91</v>
      </c>
    </row>
    <row r="106" spans="1:21" ht="24.9" customHeight="1" x14ac:dyDescent="0.3">
      <c r="A106" s="11">
        <v>53699</v>
      </c>
      <c r="B106" s="22" t="s">
        <v>74</v>
      </c>
      <c r="C106" s="72">
        <v>45174</v>
      </c>
      <c r="D106" s="23">
        <v>15</v>
      </c>
      <c r="E106" s="2">
        <v>509239</v>
      </c>
      <c r="F106" s="2">
        <v>57225</v>
      </c>
      <c r="G106" s="2">
        <f t="shared" si="1"/>
        <v>452014</v>
      </c>
      <c r="H106" s="2">
        <f>ROUND(G106*18%,)</f>
        <v>81363</v>
      </c>
      <c r="I106" s="2">
        <f t="shared" si="0"/>
        <v>533377</v>
      </c>
      <c r="J106" s="2">
        <f>G106*$J$6</f>
        <v>4520.1400000000003</v>
      </c>
      <c r="K106" s="2">
        <f>G106*5%</f>
        <v>22600.7</v>
      </c>
      <c r="L106" s="2">
        <f>G106*10%</f>
        <v>45201.4</v>
      </c>
      <c r="M106" s="2">
        <f>G106*10%</f>
        <v>45201.4</v>
      </c>
      <c r="N106" s="2">
        <f>H106</f>
        <v>81363</v>
      </c>
      <c r="O106" s="2"/>
      <c r="P106" s="2">
        <f>ROUND(I106-SUM(J106:O106),)</f>
        <v>334490</v>
      </c>
      <c r="Q106" s="20"/>
      <c r="R106" s="2" t="s">
        <v>92</v>
      </c>
      <c r="S106" s="2">
        <v>46716</v>
      </c>
      <c r="T106" s="38" t="s">
        <v>93</v>
      </c>
    </row>
    <row r="107" spans="1:21" ht="24.9" customHeight="1" x14ac:dyDescent="0.3">
      <c r="A107" s="11">
        <v>53699</v>
      </c>
      <c r="B107" s="2" t="s">
        <v>77</v>
      </c>
      <c r="C107" s="67"/>
      <c r="D107" s="2" t="s">
        <v>101</v>
      </c>
      <c r="E107" s="2">
        <f>N104+N105+N106</f>
        <v>120250</v>
      </c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>
        <f>E107</f>
        <v>120250</v>
      </c>
      <c r="Q107" s="20"/>
      <c r="R107" s="2" t="s">
        <v>97</v>
      </c>
      <c r="S107" s="2">
        <v>294513</v>
      </c>
      <c r="T107" s="38" t="s">
        <v>96</v>
      </c>
    </row>
    <row r="108" spans="1:21" ht="24.9" customHeight="1" x14ac:dyDescent="0.3">
      <c r="A108" s="11">
        <v>53699</v>
      </c>
      <c r="B108" s="2"/>
      <c r="C108" s="67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0"/>
      <c r="R108" s="2" t="s">
        <v>99</v>
      </c>
      <c r="S108" s="2">
        <v>79200</v>
      </c>
      <c r="T108" s="52" t="s">
        <v>98</v>
      </c>
    </row>
    <row r="109" spans="1:21" ht="24.9" customHeight="1" x14ac:dyDescent="0.3">
      <c r="A109" s="11">
        <v>53699</v>
      </c>
      <c r="B109" s="2"/>
      <c r="C109" s="67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0"/>
      <c r="R109" s="2"/>
      <c r="S109" s="2">
        <v>38887</v>
      </c>
      <c r="T109" s="38" t="s">
        <v>100</v>
      </c>
    </row>
    <row r="110" spans="1:21" ht="24.9" customHeight="1" x14ac:dyDescent="0.3">
      <c r="A110" s="11">
        <v>53699</v>
      </c>
      <c r="B110" s="2"/>
      <c r="C110" s="67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0"/>
      <c r="R110" s="2"/>
      <c r="S110" s="2"/>
      <c r="T110" s="38"/>
    </row>
    <row r="111" spans="1:21" ht="24.9" customHeight="1" thickBot="1" x14ac:dyDescent="0.25">
      <c r="A111" s="11">
        <v>53699</v>
      </c>
      <c r="B111" s="43"/>
      <c r="C111" s="80"/>
      <c r="D111" s="4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44"/>
      <c r="R111" s="3"/>
      <c r="S111" s="3"/>
      <c r="T111" s="45"/>
      <c r="U111" s="51">
        <f>SUM(P98:P110)-SUM(S98:S110)</f>
        <v>-72836</v>
      </c>
    </row>
    <row r="112" spans="1:21" ht="24.9" customHeight="1" x14ac:dyDescent="0.3">
      <c r="A112" s="18"/>
      <c r="B112" s="6"/>
      <c r="C112" s="81"/>
      <c r="D112" s="6"/>
      <c r="E112" s="6"/>
      <c r="F112" s="6"/>
      <c r="G112" s="6"/>
      <c r="H112" s="6"/>
      <c r="I112" s="6"/>
      <c r="J112" s="6"/>
      <c r="K112" s="6"/>
      <c r="L112" s="6"/>
      <c r="M112" s="16" t="s">
        <v>3</v>
      </c>
      <c r="N112" s="6"/>
      <c r="O112" s="6"/>
      <c r="P112" s="16">
        <f>SUM(P8:P111)</f>
        <v>5567309.0800000001</v>
      </c>
      <c r="Q112" s="6"/>
      <c r="R112" s="16" t="s">
        <v>62</v>
      </c>
      <c r="S112" s="16">
        <f>SUM(S6:S111)</f>
        <v>5679332.2000000002</v>
      </c>
      <c r="T112" s="6"/>
    </row>
    <row r="113" spans="1:20" ht="24.9" customHeight="1" x14ac:dyDescent="0.3">
      <c r="A113" s="11"/>
      <c r="B113" s="2"/>
      <c r="C113" s="67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40"/>
      <c r="S113" s="2"/>
      <c r="T113" s="2"/>
    </row>
    <row r="114" spans="1:20" ht="24.9" customHeight="1" thickBot="1" x14ac:dyDescent="0.35">
      <c r="A114" s="41"/>
      <c r="B114" s="42"/>
      <c r="C114" s="70"/>
      <c r="D114" s="42"/>
      <c r="E114" s="15">
        <f t="shared" ref="E114:O114" si="2">SUM(E8:E111)</f>
        <v>7626207.7699999996</v>
      </c>
      <c r="F114" s="15">
        <f t="shared" si="2"/>
        <v>535247.9</v>
      </c>
      <c r="G114" s="15">
        <f t="shared" si="2"/>
        <v>6915718.7000000002</v>
      </c>
      <c r="H114" s="15">
        <f t="shared" si="2"/>
        <v>1081671.67</v>
      </c>
      <c r="I114" s="15">
        <f t="shared" si="2"/>
        <v>7836399.7699999996</v>
      </c>
      <c r="J114" s="15">
        <f t="shared" si="2"/>
        <v>60092.292000000009</v>
      </c>
      <c r="K114" s="15">
        <f t="shared" si="2"/>
        <v>300464.46000000002</v>
      </c>
      <c r="L114" s="15">
        <f t="shared" si="2"/>
        <v>298982.3</v>
      </c>
      <c r="M114" s="15">
        <f t="shared" si="2"/>
        <v>298982.3</v>
      </c>
      <c r="N114" s="15">
        <f t="shared" si="2"/>
        <v>1081671.67</v>
      </c>
      <c r="O114" s="15">
        <f t="shared" si="2"/>
        <v>490879</v>
      </c>
      <c r="P114" s="42"/>
      <c r="Q114" s="42"/>
      <c r="R114" s="15" t="s">
        <v>63</v>
      </c>
      <c r="S114" s="15">
        <f>P112-S112</f>
        <v>-112023.12000000011</v>
      </c>
      <c r="T114" s="42"/>
    </row>
    <row r="116" spans="1:20" ht="24.9" customHeight="1" thickBot="1" x14ac:dyDescent="0.35"/>
    <row r="117" spans="1:20" ht="24.9" customHeight="1" thickBot="1" x14ac:dyDescent="0.35">
      <c r="L117" s="65" t="s">
        <v>107</v>
      </c>
      <c r="M117" s="65"/>
      <c r="N117" s="65"/>
      <c r="O117" s="65"/>
    </row>
    <row r="118" spans="1:20" ht="24.9" customHeight="1" thickBot="1" x14ac:dyDescent="0.35">
      <c r="L118" s="66" t="s">
        <v>108</v>
      </c>
      <c r="M118" s="59"/>
      <c r="N118" s="59"/>
      <c r="O118" s="59"/>
    </row>
    <row r="119" spans="1:20" ht="24.9" customHeight="1" thickBot="1" x14ac:dyDescent="0.35">
      <c r="L119" s="59" t="s">
        <v>103</v>
      </c>
      <c r="M119" s="59"/>
      <c r="N119" s="60">
        <f>K114+L114+M114</f>
        <v>898429.06</v>
      </c>
      <c r="O119" s="60"/>
    </row>
    <row r="120" spans="1:20" ht="24.9" customHeight="1" thickBot="1" x14ac:dyDescent="0.35">
      <c r="L120" s="59" t="s">
        <v>104</v>
      </c>
      <c r="M120" s="59"/>
      <c r="N120" s="60">
        <f>S114</f>
        <v>-112023.12000000011</v>
      </c>
      <c r="O120" s="60"/>
    </row>
    <row r="121" spans="1:20" ht="24.9" customHeight="1" thickBot="1" x14ac:dyDescent="0.35">
      <c r="L121" s="59" t="s">
        <v>109</v>
      </c>
      <c r="M121" s="59"/>
      <c r="N121" s="60">
        <f>O114</f>
        <v>490879</v>
      </c>
      <c r="O121" s="60"/>
    </row>
    <row r="122" spans="1:20" ht="24.9" customHeight="1" thickBot="1" x14ac:dyDescent="0.35">
      <c r="L122" s="61" t="s">
        <v>105</v>
      </c>
      <c r="M122" s="62"/>
      <c r="N122" s="63" t="s">
        <v>106</v>
      </c>
      <c r="O122" s="64"/>
    </row>
  </sheetData>
  <mergeCells count="10">
    <mergeCell ref="L121:M121"/>
    <mergeCell ref="N121:O121"/>
    <mergeCell ref="L122:M122"/>
    <mergeCell ref="N122:O122"/>
    <mergeCell ref="L117:O117"/>
    <mergeCell ref="L118:O118"/>
    <mergeCell ref="L119:M119"/>
    <mergeCell ref="N119:O119"/>
    <mergeCell ref="L120:M120"/>
    <mergeCell ref="N120:O12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2025-06-11T10:25:43Z</dcterms:modified>
</cp:coreProperties>
</file>