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erver\E\Laxmi\PMC\UP\SWSM-Muzaffarnagar\Billing\Subcontractor\MZN Payment reconciliation\SHIV SHAKTI ENTERPRISES\"/>
    </mc:Choice>
  </mc:AlternateContent>
  <bookViews>
    <workbookView xWindow="-120" yWindow="-120" windowWidth="29040" windowHeight="157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8" i="1" l="1"/>
  <c r="E8" i="1"/>
  <c r="P15" i="1" l="1"/>
  <c r="W29" i="1"/>
  <c r="G15" i="1"/>
  <c r="K15" i="1" s="1"/>
  <c r="N28" i="1"/>
  <c r="G28" i="1"/>
  <c r="K28" i="1" s="1"/>
  <c r="O30" i="1"/>
  <c r="H15" i="1" l="1"/>
  <c r="N15" i="1" s="1"/>
  <c r="L15" i="1"/>
  <c r="M15" i="1"/>
  <c r="J15" i="1"/>
  <c r="H28" i="1"/>
  <c r="I28" i="1" s="1"/>
  <c r="J28" i="1"/>
  <c r="G14" i="1"/>
  <c r="M14" i="1" s="1"/>
  <c r="Q24" i="1"/>
  <c r="Q20" i="1"/>
  <c r="Q13" i="1"/>
  <c r="Q6" i="1"/>
  <c r="I15" i="1" l="1"/>
  <c r="P28" i="1"/>
  <c r="K14" i="1"/>
  <c r="H14" i="1"/>
  <c r="N14" i="1" s="1"/>
  <c r="J14" i="1"/>
  <c r="L14" i="1"/>
  <c r="T7" i="1"/>
  <c r="U7" i="1" s="1"/>
  <c r="U30" i="1" s="1"/>
  <c r="G7" i="1"/>
  <c r="J7" i="1" s="1"/>
  <c r="G25" i="1"/>
  <c r="K25" i="1" s="1"/>
  <c r="G21" i="1"/>
  <c r="H21" i="1" s="1"/>
  <c r="I14" i="1" l="1"/>
  <c r="P14" i="1" s="1"/>
  <c r="W20" i="1" s="1"/>
  <c r="H7" i="1"/>
  <c r="N7" i="1" s="1"/>
  <c r="L7" i="1"/>
  <c r="K7" i="1"/>
  <c r="K30" i="1" s="1"/>
  <c r="M7" i="1"/>
  <c r="H25" i="1"/>
  <c r="N25" i="1" s="1"/>
  <c r="J25" i="1"/>
  <c r="L25" i="1"/>
  <c r="M25" i="1"/>
  <c r="M21" i="1"/>
  <c r="L21" i="1"/>
  <c r="K21" i="1"/>
  <c r="J21" i="1"/>
  <c r="I21" i="1"/>
  <c r="N21" i="1"/>
  <c r="N30" i="1" l="1"/>
  <c r="M30" i="1"/>
  <c r="L30" i="1"/>
  <c r="I25" i="1"/>
  <c r="P25" i="1" s="1"/>
  <c r="W27" i="1" s="1"/>
  <c r="I7" i="1"/>
  <c r="P7" i="1" s="1"/>
  <c r="P21" i="1"/>
  <c r="W24" i="1" s="1"/>
  <c r="K41" i="1" l="1"/>
  <c r="W13" i="1"/>
  <c r="W30" i="1" s="1"/>
  <c r="P30" i="1"/>
  <c r="K38" i="1"/>
  <c r="G49" i="1"/>
  <c r="G48" i="1"/>
  <c r="G50" i="1" l="1"/>
  <c r="U32" i="1"/>
  <c r="K40" i="1" s="1"/>
</calcChain>
</file>

<file path=xl/sharedStrings.xml><?xml version="1.0" encoding="utf-8"?>
<sst xmlns="http://schemas.openxmlformats.org/spreadsheetml/2006/main" count="52" uniqueCount="49">
  <si>
    <t>Invoice Reconcilation</t>
  </si>
  <si>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</si>
  <si>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</si>
  <si>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</si>
  <si>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</si>
  <si>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</si>
  <si>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</si>
  <si>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</si>
  <si>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</si>
  <si>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PAYMENT NOTE No.</t>
  </si>
  <si>
    <t>Total Amount Paid</t>
  </si>
  <si>
    <t>UTR</t>
  </si>
  <si>
    <t>SD (5%)</t>
  </si>
  <si>
    <t>TDS (1%)</t>
  </si>
  <si>
    <t>TDS Amount @ 1% on BASIC AMOUNT</t>
  </si>
  <si>
    <t xml:space="preserve">Debit </t>
  </si>
  <si>
    <t>After Debit Amt</t>
  </si>
  <si>
    <t>Muzaffarnagar UP</t>
  </si>
  <si>
    <t>Pipe Laying work</t>
  </si>
  <si>
    <t>On Commissioning</t>
  </si>
  <si>
    <t>Hydro Testing</t>
  </si>
  <si>
    <t>Total Paid Amount Rs. -</t>
  </si>
  <si>
    <t>Balance Payable Amount Rs. -</t>
  </si>
  <si>
    <t>Hold the Amount because the Qty. is more then the DPR</t>
  </si>
  <si>
    <t>ITEM</t>
  </si>
  <si>
    <t>EXCESS</t>
  </si>
  <si>
    <t>RATE</t>
  </si>
  <si>
    <t>AMOINT</t>
  </si>
  <si>
    <t>Dism BOE</t>
  </si>
  <si>
    <t>Hold amount</t>
  </si>
  <si>
    <t>Dism I L</t>
  </si>
  <si>
    <t>SHIV SHAKTI ENTERPRISES</t>
  </si>
  <si>
    <t xml:space="preserve">Nanheri Village Pipe laying work </t>
  </si>
  <si>
    <t>RIUP23/2339</t>
  </si>
  <si>
    <t>27-09-2023 NEFT/AXISP00427847997/RIUP23/2339/SHIV SHAKTI ENTERP/CNRB0001157 ₹ 1,48,500.00</t>
  </si>
  <si>
    <t>03-10-2023 NEFT/AXISP00430096873/RIUP23/2426/SHIV SHAKTI ENTERP/CNRB0001157 136530.00</t>
  </si>
  <si>
    <t>Advance Village Wise</t>
  </si>
  <si>
    <t xml:space="preserve">Total Hold </t>
  </si>
  <si>
    <t>Total Debit</t>
  </si>
  <si>
    <t>Advance/ Surplus</t>
  </si>
  <si>
    <t>GST Remaining</t>
  </si>
  <si>
    <t>16-03-2024 NEFT/AXISP00481604509/RIUP23/4853/SHIV SHAKTI ENTERP/CNRB0001157 508795.00</t>
  </si>
  <si>
    <t>10-11-2023 NEFT/AXISP00443237221/RIUP23/3219/SHIV SHAKTI ENTERP/CNRB0001157 19800.00</t>
  </si>
  <si>
    <t>RIUP23/3219</t>
  </si>
  <si>
    <t>Wazidpur Kawali, Block Jansath - Bal pipeline work</t>
  </si>
  <si>
    <t>Athai, Block Morna- Bal pipeline work</t>
  </si>
  <si>
    <t>Kasauli , Block Morna , Bal pipeline work</t>
  </si>
  <si>
    <t>BOUNDARY WALL CONSTRUCTION WORK  AT VILL-KADIPUR URF KAZIPUR</t>
  </si>
  <si>
    <t>24-04-2024 NEFT/AXISP00493457008/RIUP23/5192/SHIV SHAKTI ENTERP/CNRB0001157 18066.00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</si>
</sst>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  <numFmt numFmtId="166" formatCode="&quot;₹&quot;\ #,##0.0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omic Sans MS"/>
      <family val="4"/>
    </font>
    <font>
      <b/>
      <sz val="12"/>
      <color theme="1"/>
      <name val="Comic Sans MS"/>
      <family val="4"/>
    </font>
    <font>
      <sz val="11"/>
      <color theme="1"/>
      <name val="Comic Sans MS"/>
      <family val="4"/>
    </font>
    <font>
      <b/>
      <sz val="11"/>
      <color theme="1"/>
      <name val="Comic Sans MS"/>
      <family val="4"/>
    </font>
    <font>
      <b/>
      <sz val="14"/>
      <color theme="1"/>
      <name val="Calibri"/>
      <family val="2"/>
      <scheme val="minor"/>
    </font>
    <font>
      <sz val="10"/>
      <color theme="1"/>
      <name val="Comic Sans MS"/>
      <family val="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4">
    <xf numFmtId="0" fontId="0" fillId="0" borderId="0" xfId="0"/>
    <xf numFmtId="15" fontId="3" fillId="2" borderId="8" xfId="0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2" borderId="4" xfId="0" applyFill="1" applyBorder="1" applyAlignment="1">
      <alignment horizontal="center" vertical="center"/>
    </xf>
    <xf numFmtId="0" fontId="9" fillId="2" borderId="0" xfId="0" applyFont="1" applyFill="1" applyAlignment="1">
      <alignment vertical="center"/>
    </xf>
    <xf numFmtId="15" fontId="10" fillId="2" borderId="8" xfId="0" applyNumberFormat="1" applyFont="1" applyFill="1" applyBorder="1" applyAlignment="1">
      <alignment horizontal="center" vertical="center"/>
    </xf>
    <xf numFmtId="43" fontId="0" fillId="2" borderId="4" xfId="1" applyNumberFormat="1" applyFont="1" applyFill="1" applyBorder="1" applyAlignment="1">
      <alignment horizontal="center" vertical="center"/>
    </xf>
    <xf numFmtId="165" fontId="8" fillId="2" borderId="4" xfId="1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0" fillId="2" borderId="12" xfId="0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43" fontId="6" fillId="2" borderId="12" xfId="1" applyNumberFormat="1" applyFont="1" applyFill="1" applyBorder="1" applyAlignment="1">
      <alignment horizontal="center" vertical="center"/>
    </xf>
    <xf numFmtId="43" fontId="5" fillId="2" borderId="12" xfId="1" applyNumberFormat="1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vertical="center" wrapText="1"/>
    </xf>
    <xf numFmtId="9" fontId="3" fillId="2" borderId="8" xfId="1" applyNumberFormat="1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43" fontId="10" fillId="2" borderId="8" xfId="1" applyNumberFormat="1" applyFont="1" applyFill="1" applyBorder="1" applyAlignment="1">
      <alignment vertical="center"/>
    </xf>
    <xf numFmtId="0" fontId="9" fillId="2" borderId="8" xfId="0" applyFont="1" applyFill="1" applyBorder="1" applyAlignment="1">
      <alignment vertical="center"/>
    </xf>
    <xf numFmtId="0" fontId="10" fillId="2" borderId="8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 wrapText="1"/>
    </xf>
    <xf numFmtId="43" fontId="15" fillId="2" borderId="8" xfId="1" applyNumberFormat="1" applyFont="1" applyFill="1" applyBorder="1" applyAlignment="1">
      <alignment vertical="center"/>
    </xf>
    <xf numFmtId="43" fontId="12" fillId="2" borderId="8" xfId="1" applyNumberFormat="1" applyFont="1" applyFill="1" applyBorder="1" applyAlignment="1">
      <alignment vertical="center"/>
    </xf>
    <xf numFmtId="0" fontId="1" fillId="2" borderId="8" xfId="0" applyFont="1" applyFill="1" applyBorder="1" applyAlignment="1">
      <alignment vertical="center"/>
    </xf>
    <xf numFmtId="43" fontId="12" fillId="2" borderId="9" xfId="1" applyNumberFormat="1" applyFont="1" applyFill="1" applyBorder="1" applyAlignment="1">
      <alignment vertical="center"/>
    </xf>
    <xf numFmtId="43" fontId="13" fillId="2" borderId="9" xfId="1" applyNumberFormat="1" applyFont="1" applyFill="1" applyBorder="1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43" fontId="12" fillId="2" borderId="12" xfId="1" applyNumberFormat="1" applyFont="1" applyFill="1" applyBorder="1" applyAlignment="1">
      <alignment vertical="center"/>
    </xf>
    <xf numFmtId="43" fontId="13" fillId="2" borderId="12" xfId="1" applyNumberFormat="1" applyFont="1" applyFill="1" applyBorder="1" applyAlignment="1">
      <alignment vertical="center"/>
    </xf>
    <xf numFmtId="0" fontId="1" fillId="2" borderId="12" xfId="0" applyFont="1" applyFill="1" applyBorder="1" applyAlignment="1">
      <alignment vertical="center"/>
    </xf>
    <xf numFmtId="0" fontId="7" fillId="2" borderId="12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vertical="center"/>
    </xf>
    <xf numFmtId="15" fontId="5" fillId="4" borderId="3" xfId="0" applyNumberFormat="1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43" fontId="5" fillId="4" borderId="3" xfId="1" applyNumberFormat="1" applyFont="1" applyFill="1" applyBorder="1" applyAlignment="1">
      <alignment vertical="center"/>
    </xf>
    <xf numFmtId="43" fontId="11" fillId="4" borderId="3" xfId="1" applyNumberFormat="1" applyFont="1" applyFill="1" applyBorder="1" applyAlignment="1">
      <alignment vertical="center"/>
    </xf>
    <xf numFmtId="43" fontId="7" fillId="4" borderId="3" xfId="0" applyNumberFormat="1" applyFont="1" applyFill="1" applyBorder="1" applyAlignment="1">
      <alignment vertical="center"/>
    </xf>
    <xf numFmtId="0" fontId="7" fillId="4" borderId="8" xfId="0" applyFont="1" applyFill="1" applyBorder="1" applyAlignment="1">
      <alignment vertical="center"/>
    </xf>
    <xf numFmtId="43" fontId="5" fillId="4" borderId="8" xfId="1" applyNumberFormat="1" applyFont="1" applyFill="1" applyBorder="1" applyAlignment="1">
      <alignment vertical="center"/>
    </xf>
    <xf numFmtId="9" fontId="5" fillId="4" borderId="8" xfId="1" applyNumberFormat="1" applyFont="1" applyFill="1" applyBorder="1" applyAlignment="1">
      <alignment vertical="center"/>
    </xf>
    <xf numFmtId="43" fontId="7" fillId="4" borderId="8" xfId="0" applyNumberFormat="1" applyFont="1" applyFill="1" applyBorder="1" applyAlignment="1">
      <alignment vertical="center"/>
    </xf>
    <xf numFmtId="15" fontId="5" fillId="4" borderId="8" xfId="0" applyNumberFormat="1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43" fontId="11" fillId="4" borderId="8" xfId="1" applyNumberFormat="1" applyFont="1" applyFill="1" applyBorder="1" applyAlignment="1">
      <alignment vertical="center"/>
    </xf>
    <xf numFmtId="0" fontId="5" fillId="3" borderId="3" xfId="0" applyFont="1" applyFill="1" applyBorder="1" applyAlignment="1">
      <alignment horizontal="center" vertical="center" wrapText="1"/>
    </xf>
    <xf numFmtId="14" fontId="3" fillId="2" borderId="0" xfId="0" applyNumberFormat="1" applyFont="1" applyFill="1" applyAlignment="1">
      <alignment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166" fontId="7" fillId="2" borderId="11" xfId="0" applyNumberFormat="1" applyFont="1" applyFill="1" applyBorder="1" applyAlignment="1">
      <alignment horizontal="center" vertical="center"/>
    </xf>
    <xf numFmtId="166" fontId="7" fillId="2" borderId="5" xfId="0" applyNumberFormat="1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14" fillId="2" borderId="13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/>
    </xf>
    <xf numFmtId="166" fontId="7" fillId="2" borderId="16" xfId="0" applyNumberFormat="1" applyFont="1" applyFill="1" applyBorder="1" applyAlignment="1">
      <alignment horizontal="center" vertical="center"/>
    </xf>
    <xf numFmtId="166" fontId="7" fillId="2" borderId="17" xfId="0" applyNumberFormat="1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166" fontId="7" fillId="2" borderId="10" xfId="0" applyNumberFormat="1" applyFont="1" applyFill="1" applyBorder="1" applyAlignment="1">
      <alignment horizontal="center" vertical="center"/>
    </xf>
    <xf numFmtId="166" fontId="7" fillId="2" borderId="4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0"/>
  <sheetViews>
    <sheetView tabSelected="1" topLeftCell="J1" zoomScale="85" zoomScaleNormal="85" workbookViewId="0">
      <selection activeCell="Q3" sqref="Q3"/>
    </sheetView>
  </sheetViews>
  <sheetFormatPr defaultColWidth="9" defaultRowHeight="24.95" customHeight="1" x14ac:dyDescent="0.25"/>
  <cols>
    <col min="1" max="1" width="9" style="3"/>
    <col min="2" max="2" width="30" style="3" customWidth="1"/>
    <col min="3" max="3" width="15.28515625" style="3" bestFit="1" customWidth="1"/>
    <col min="4" max="4" width="11.85546875" style="3" bestFit="1" customWidth="1"/>
    <col min="5" max="5" width="18.28515625" style="3" bestFit="1" customWidth="1"/>
    <col min="6" max="6" width="15.5703125" style="3" bestFit="1" customWidth="1"/>
    <col min="7" max="7" width="18.28515625" style="3" bestFit="1" customWidth="1"/>
    <col min="8" max="8" width="16" style="14" bestFit="1" customWidth="1"/>
    <col min="9" max="9" width="17.28515625" style="14" bestFit="1" customWidth="1"/>
    <col min="10" max="10" width="14.7109375" style="3" bestFit="1" customWidth="1"/>
    <col min="11" max="11" width="15.140625" style="3" bestFit="1" customWidth="1"/>
    <col min="12" max="12" width="16.7109375" style="3" bestFit="1" customWidth="1"/>
    <col min="13" max="14" width="16.42578125" style="3" customWidth="1"/>
    <col min="15" max="15" width="20.7109375" style="3" bestFit="1" customWidth="1"/>
    <col min="16" max="16" width="17" style="3" customWidth="1"/>
    <col min="17" max="17" width="10.5703125" style="3" customWidth="1"/>
    <col min="18" max="18" width="21.7109375" style="3" bestFit="1" customWidth="1"/>
    <col min="19" max="19" width="16.28515625" style="3" customWidth="1"/>
    <col min="20" max="20" width="14.85546875" style="3" bestFit="1" customWidth="1"/>
    <col min="21" max="21" width="19.42578125" style="3" bestFit="1" customWidth="1"/>
    <col min="22" max="22" width="101.42578125" style="3" bestFit="1" customWidth="1"/>
    <col min="23" max="23" width="16.7109375" style="3" customWidth="1"/>
    <col min="24" max="16384" width="9" style="3"/>
  </cols>
  <sheetData>
    <row r="1" spans="1:23" ht="24.95" customHeight="1" thickBot="1" x14ac:dyDescent="0.3">
      <c r="B1" s="2" t="s">
        <v>17</v>
      </c>
      <c r="H1" s="4"/>
      <c r="I1" s="4"/>
    </row>
    <row r="2" spans="1:23" ht="24.95" customHeight="1" thickBot="1" x14ac:dyDescent="0.3">
      <c r="B2" s="5" t="s">
        <v>0</v>
      </c>
      <c r="C2" s="6"/>
      <c r="D2" s="6" t="s">
        <v>31</v>
      </c>
      <c r="G2" s="7"/>
      <c r="I2" s="7" t="s">
        <v>18</v>
      </c>
      <c r="J2" s="8"/>
      <c r="K2" s="8"/>
      <c r="L2" s="8"/>
      <c r="M2" s="8"/>
      <c r="N2" s="8"/>
      <c r="O2" s="8"/>
      <c r="P2" s="8"/>
      <c r="Q2" s="66">
        <v>45479</v>
      </c>
      <c r="R2" s="8"/>
      <c r="S2" s="8"/>
      <c r="T2" s="8"/>
    </row>
    <row r="3" spans="1:23" ht="24.95" customHeight="1" thickBot="1" x14ac:dyDescent="0.3">
      <c r="B3" s="9"/>
      <c r="C3" s="9"/>
      <c r="D3" s="9"/>
      <c r="E3" s="9"/>
      <c r="F3" s="8"/>
      <c r="G3" s="8"/>
      <c r="H3" s="10"/>
      <c r="I3" s="10"/>
      <c r="J3" s="8"/>
      <c r="K3" s="8"/>
      <c r="L3" s="8"/>
      <c r="M3" s="8"/>
      <c r="R3" s="8"/>
      <c r="S3" s="11"/>
      <c r="T3" s="11"/>
      <c r="U3" s="11"/>
      <c r="V3" s="11"/>
    </row>
    <row r="4" spans="1:23" ht="59.25" customHeight="1" x14ac:dyDescent="0.25">
      <c r="A4" s="21"/>
      <c r="B4" s="23" t="s">
        <v>1</v>
      </c>
      <c r="C4" s="23" t="s">
        <v>2</v>
      </c>
      <c r="D4" s="23" t="s">
        <v>3</v>
      </c>
      <c r="E4" s="23" t="s">
        <v>4</v>
      </c>
      <c r="F4" s="23" t="s">
        <v>15</v>
      </c>
      <c r="G4" s="24" t="s">
        <v>16</v>
      </c>
      <c r="H4" s="25" t="s">
        <v>5</v>
      </c>
      <c r="I4" s="26" t="s">
        <v>6</v>
      </c>
      <c r="J4" s="24" t="s">
        <v>13</v>
      </c>
      <c r="K4" s="24" t="s">
        <v>12</v>
      </c>
      <c r="L4" s="24" t="s">
        <v>19</v>
      </c>
      <c r="M4" s="24" t="s">
        <v>20</v>
      </c>
      <c r="N4" s="24" t="s">
        <v>7</v>
      </c>
      <c r="O4" s="24" t="s">
        <v>23</v>
      </c>
      <c r="P4" s="24" t="s">
        <v>8</v>
      </c>
      <c r="Q4" s="24"/>
      <c r="R4" s="24" t="s">
        <v>9</v>
      </c>
      <c r="S4" s="24" t="s">
        <v>6</v>
      </c>
      <c r="T4" s="24" t="s">
        <v>14</v>
      </c>
      <c r="U4" s="24" t="s">
        <v>10</v>
      </c>
      <c r="V4" s="24" t="s">
        <v>11</v>
      </c>
      <c r="W4" s="27" t="s">
        <v>36</v>
      </c>
    </row>
    <row r="5" spans="1:23" ht="24.95" customHeight="1" thickBot="1" x14ac:dyDescent="0.3">
      <c r="A5" s="43"/>
      <c r="B5" s="13"/>
      <c r="C5" s="13"/>
      <c r="D5" s="13"/>
      <c r="E5" s="13"/>
      <c r="F5" s="13"/>
      <c r="G5" s="13"/>
      <c r="H5" s="44">
        <v>0.18</v>
      </c>
      <c r="I5" s="13"/>
      <c r="J5" s="44">
        <v>0.01</v>
      </c>
      <c r="K5" s="44">
        <v>0.05</v>
      </c>
      <c r="L5" s="44">
        <v>0.1</v>
      </c>
      <c r="M5" s="44">
        <v>0.1</v>
      </c>
      <c r="N5" s="44">
        <v>0.18</v>
      </c>
      <c r="O5" s="44"/>
      <c r="P5" s="13"/>
      <c r="Q5" s="45"/>
      <c r="R5" s="13"/>
      <c r="S5" s="13"/>
      <c r="T5" s="44">
        <v>0.01</v>
      </c>
      <c r="U5" s="13"/>
      <c r="V5" s="13"/>
      <c r="W5" s="43"/>
    </row>
    <row r="6" spans="1:23" s="2" customFormat="1" ht="24.95" customHeight="1" x14ac:dyDescent="0.25">
      <c r="A6" s="52">
        <v>58730</v>
      </c>
      <c r="B6" s="46"/>
      <c r="C6" s="53"/>
      <c r="D6" s="54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65">
        <f>A6</f>
        <v>58730</v>
      </c>
      <c r="R6" s="55"/>
      <c r="S6" s="55"/>
      <c r="T6" s="55"/>
      <c r="U6" s="56"/>
      <c r="V6" s="52"/>
      <c r="W6" s="57"/>
    </row>
    <row r="7" spans="1:23" ht="35.25" customHeight="1" x14ac:dyDescent="0.25">
      <c r="A7" s="33"/>
      <c r="B7" s="34" t="s">
        <v>32</v>
      </c>
      <c r="C7" s="17">
        <v>45177</v>
      </c>
      <c r="D7" s="35">
        <v>1</v>
      </c>
      <c r="E7" s="32">
        <v>398480</v>
      </c>
      <c r="F7" s="32">
        <v>16184</v>
      </c>
      <c r="G7" s="32">
        <f>E7-F7</f>
        <v>382296</v>
      </c>
      <c r="H7" s="32">
        <f>ROUND(G7*$H$5,0)</f>
        <v>68813</v>
      </c>
      <c r="I7" s="32">
        <f>G7+H7</f>
        <v>451109</v>
      </c>
      <c r="J7" s="32">
        <f>G7*$J$5</f>
        <v>3822.96</v>
      </c>
      <c r="K7" s="32">
        <f>G7*$K$5</f>
        <v>19114.8</v>
      </c>
      <c r="L7" s="32">
        <f>G7*5%</f>
        <v>19114.8</v>
      </c>
      <c r="M7" s="32">
        <f>G7*$M$5</f>
        <v>38229.599999999999</v>
      </c>
      <c r="N7" s="32">
        <f>H7</f>
        <v>68813</v>
      </c>
      <c r="O7" s="32">
        <v>16983</v>
      </c>
      <c r="P7" s="32">
        <f>ROUND(I7-SUM(J7:O7),0)</f>
        <v>285031</v>
      </c>
      <c r="Q7" s="36"/>
      <c r="R7" s="32" t="s">
        <v>33</v>
      </c>
      <c r="S7" s="32">
        <v>150000</v>
      </c>
      <c r="T7" s="32">
        <f>S7*$T$5</f>
        <v>1500</v>
      </c>
      <c r="U7" s="32">
        <f t="shared" ref="U7" si="0">S7-T7</f>
        <v>148500</v>
      </c>
      <c r="V7" s="37" t="s">
        <v>34</v>
      </c>
      <c r="W7" s="22"/>
    </row>
    <row r="8" spans="1:23" ht="24.95" customHeight="1" x14ac:dyDescent="0.25">
      <c r="A8" s="22"/>
      <c r="B8" s="30"/>
      <c r="C8" s="1"/>
      <c r="D8" s="31">
        <v>1</v>
      </c>
      <c r="E8" s="12">
        <f>N7</f>
        <v>68813</v>
      </c>
      <c r="F8" s="12"/>
      <c r="G8" s="12"/>
      <c r="H8" s="12"/>
      <c r="I8" s="12"/>
      <c r="J8" s="12"/>
      <c r="K8" s="12"/>
      <c r="L8" s="12"/>
      <c r="M8" s="12"/>
      <c r="N8" s="12"/>
      <c r="O8" s="12"/>
      <c r="P8" s="12">
        <f>E8</f>
        <v>68813</v>
      </c>
      <c r="Q8" s="29"/>
      <c r="R8" s="12"/>
      <c r="S8" s="12"/>
      <c r="T8" s="12"/>
      <c r="U8" s="32">
        <v>136530</v>
      </c>
      <c r="V8" s="37" t="s">
        <v>35</v>
      </c>
      <c r="W8" s="22"/>
    </row>
    <row r="9" spans="1:23" ht="24.95" customHeight="1" x14ac:dyDescent="0.25">
      <c r="A9" s="22"/>
      <c r="B9" s="30"/>
      <c r="C9" s="1"/>
      <c r="D9" s="31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29"/>
      <c r="R9" s="12"/>
      <c r="S9" s="12"/>
      <c r="T9" s="12"/>
      <c r="U9" s="32"/>
      <c r="V9" s="22"/>
      <c r="W9" s="22"/>
    </row>
    <row r="10" spans="1:23" ht="24.95" customHeight="1" x14ac:dyDescent="0.25">
      <c r="A10" s="22"/>
      <c r="B10" s="12"/>
      <c r="C10" s="12"/>
      <c r="D10" s="12"/>
      <c r="E10" s="12"/>
      <c r="F10" s="12"/>
      <c r="G10" s="12"/>
      <c r="H10" s="28"/>
      <c r="I10" s="12"/>
      <c r="J10" s="28"/>
      <c r="K10" s="28"/>
      <c r="L10" s="28"/>
      <c r="M10" s="28"/>
      <c r="N10" s="28"/>
      <c r="O10" s="28"/>
      <c r="P10" s="12"/>
      <c r="Q10" s="29"/>
      <c r="R10" s="12"/>
      <c r="S10" s="12"/>
      <c r="T10" s="28"/>
      <c r="U10" s="12"/>
      <c r="V10" s="12"/>
      <c r="W10" s="22"/>
    </row>
    <row r="11" spans="1:23" ht="24.95" customHeight="1" x14ac:dyDescent="0.25">
      <c r="A11" s="22"/>
      <c r="B11" s="12"/>
      <c r="C11" s="12"/>
      <c r="D11" s="12"/>
      <c r="E11" s="12"/>
      <c r="F11" s="12"/>
      <c r="G11" s="12"/>
      <c r="H11" s="28"/>
      <c r="I11" s="12"/>
      <c r="J11" s="28"/>
      <c r="K11" s="28"/>
      <c r="L11" s="28"/>
      <c r="M11" s="28"/>
      <c r="N11" s="28"/>
      <c r="O11" s="28"/>
      <c r="P11" s="12"/>
      <c r="Q11" s="29"/>
      <c r="R11" s="12"/>
      <c r="S11" s="12"/>
      <c r="T11" s="28"/>
      <c r="U11" s="12"/>
      <c r="V11" s="12"/>
      <c r="W11" s="22"/>
    </row>
    <row r="12" spans="1:23" ht="24.95" customHeight="1" x14ac:dyDescent="0.25">
      <c r="A12" s="22"/>
      <c r="B12" s="12"/>
      <c r="C12" s="12"/>
      <c r="D12" s="12"/>
      <c r="E12" s="12"/>
      <c r="F12" s="12"/>
      <c r="G12" s="12"/>
      <c r="H12" s="28"/>
      <c r="I12" s="12"/>
      <c r="J12" s="28"/>
      <c r="K12" s="28"/>
      <c r="L12" s="28"/>
      <c r="M12" s="28"/>
      <c r="N12" s="28"/>
      <c r="O12" s="28"/>
      <c r="P12" s="12"/>
      <c r="Q12" s="29"/>
      <c r="R12" s="12"/>
      <c r="S12" s="12"/>
      <c r="T12" s="28"/>
      <c r="U12" s="12"/>
      <c r="V12" s="12"/>
      <c r="W12" s="22"/>
    </row>
    <row r="13" spans="1:23" s="2" customFormat="1" ht="24.95" customHeight="1" x14ac:dyDescent="0.25">
      <c r="A13" s="52">
        <v>60058</v>
      </c>
      <c r="B13" s="46"/>
      <c r="C13" s="53"/>
      <c r="D13" s="54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65">
        <f>A13</f>
        <v>60058</v>
      </c>
      <c r="R13" s="55"/>
      <c r="S13" s="55"/>
      <c r="T13" s="55"/>
      <c r="U13" s="56"/>
      <c r="V13" s="52"/>
      <c r="W13" s="61">
        <f>SUM(P7:P12,0)-SUM(U7:U12,0)</f>
        <v>68814</v>
      </c>
    </row>
    <row r="14" spans="1:23" ht="39" x14ac:dyDescent="0.25">
      <c r="A14" s="22"/>
      <c r="B14" s="34" t="s">
        <v>46</v>
      </c>
      <c r="C14" s="17">
        <v>45599</v>
      </c>
      <c r="D14" s="35">
        <v>3</v>
      </c>
      <c r="E14" s="32">
        <v>54495</v>
      </c>
      <c r="F14" s="12"/>
      <c r="G14" s="32">
        <f>E14-F14</f>
        <v>54495</v>
      </c>
      <c r="H14" s="32">
        <f>ROUND(G14*$H$5,0)</f>
        <v>9809</v>
      </c>
      <c r="I14" s="32">
        <f>G14+H14</f>
        <v>64304</v>
      </c>
      <c r="J14" s="32">
        <f>G14*$J$5</f>
        <v>544.95000000000005</v>
      </c>
      <c r="K14" s="32">
        <f>G14*$K$5</f>
        <v>2724.75</v>
      </c>
      <c r="L14" s="32">
        <f>G14*$L$5</f>
        <v>5449.5</v>
      </c>
      <c r="M14" s="32">
        <f>G14*$M$5</f>
        <v>5449.5</v>
      </c>
      <c r="N14" s="32">
        <f>H14</f>
        <v>9809</v>
      </c>
      <c r="O14" s="32">
        <v>12750</v>
      </c>
      <c r="P14" s="32">
        <f>ROUND(I14-SUM(J14:O14),0)</f>
        <v>27576</v>
      </c>
      <c r="Q14" s="29"/>
      <c r="R14" s="32" t="s">
        <v>43</v>
      </c>
      <c r="S14" s="32">
        <v>20000</v>
      </c>
      <c r="T14" s="32">
        <v>2000</v>
      </c>
      <c r="U14" s="32">
        <v>19800</v>
      </c>
      <c r="V14" s="37" t="s">
        <v>42</v>
      </c>
      <c r="W14" s="22"/>
    </row>
    <row r="15" spans="1:23" ht="24.95" customHeight="1" x14ac:dyDescent="0.25">
      <c r="A15" s="22"/>
      <c r="B15" s="34" t="s">
        <v>46</v>
      </c>
      <c r="C15" s="17">
        <v>45426</v>
      </c>
      <c r="D15" s="35">
        <v>2</v>
      </c>
      <c r="E15" s="32">
        <v>49500</v>
      </c>
      <c r="F15" s="12"/>
      <c r="G15" s="32">
        <f>E15-F15</f>
        <v>49500</v>
      </c>
      <c r="H15" s="32">
        <f>ROUND(G15*$H$5,0)</f>
        <v>8910</v>
      </c>
      <c r="I15" s="32">
        <f>G15+H15</f>
        <v>58410</v>
      </c>
      <c r="J15" s="32">
        <f>G15*$J$5</f>
        <v>495</v>
      </c>
      <c r="K15" s="32">
        <f>G15*$K$5</f>
        <v>2475</v>
      </c>
      <c r="L15" s="32">
        <f>G15*$L$5</f>
        <v>4950</v>
      </c>
      <c r="M15" s="32">
        <f>G15*$M$5</f>
        <v>4950</v>
      </c>
      <c r="N15" s="32">
        <f>H15</f>
        <v>8910</v>
      </c>
      <c r="O15" s="32">
        <v>0</v>
      </c>
      <c r="P15" s="32">
        <f>ROUND(I15-SUM(J15:O15),0)</f>
        <v>36630</v>
      </c>
      <c r="Q15" s="29"/>
      <c r="R15" s="12"/>
      <c r="S15" s="12"/>
      <c r="T15" s="28"/>
      <c r="U15" s="12"/>
      <c r="V15" s="12"/>
      <c r="W15" s="22"/>
    </row>
    <row r="16" spans="1:23" ht="24.95" customHeight="1" x14ac:dyDescent="0.25">
      <c r="A16" s="22"/>
      <c r="B16" s="34"/>
      <c r="C16" s="17"/>
      <c r="D16" s="35"/>
      <c r="E16" s="32"/>
      <c r="F16" s="1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29"/>
      <c r="R16" s="12"/>
      <c r="S16" s="12"/>
      <c r="T16" s="28"/>
      <c r="U16" s="12"/>
      <c r="V16" s="12"/>
      <c r="W16" s="22"/>
    </row>
    <row r="17" spans="1:23" ht="24.95" customHeight="1" x14ac:dyDescent="0.25">
      <c r="A17" s="22"/>
      <c r="B17" s="34"/>
      <c r="C17" s="17"/>
      <c r="D17" s="35"/>
      <c r="E17" s="32"/>
      <c r="F17" s="1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29"/>
      <c r="R17" s="12"/>
      <c r="S17" s="12"/>
      <c r="T17" s="28"/>
      <c r="U17" s="12"/>
      <c r="V17" s="12"/>
      <c r="W17" s="22"/>
    </row>
    <row r="18" spans="1:23" ht="24.95" customHeight="1" x14ac:dyDescent="0.25">
      <c r="A18" s="22"/>
      <c r="B18" s="12"/>
      <c r="C18" s="12"/>
      <c r="D18" s="12"/>
      <c r="E18" s="12"/>
      <c r="F18" s="12"/>
      <c r="G18" s="12"/>
      <c r="H18" s="28"/>
      <c r="I18" s="12"/>
      <c r="J18" s="28"/>
      <c r="K18" s="28"/>
      <c r="L18" s="28"/>
      <c r="M18" s="28"/>
      <c r="N18" s="28"/>
      <c r="O18" s="28"/>
      <c r="P18" s="12"/>
      <c r="Q18" s="29"/>
      <c r="R18" s="12"/>
      <c r="S18" s="12"/>
      <c r="T18" s="28"/>
      <c r="U18" s="12"/>
      <c r="V18" s="12"/>
      <c r="W18" s="22"/>
    </row>
    <row r="19" spans="1:23" ht="24.95" customHeight="1" x14ac:dyDescent="0.25">
      <c r="A19" s="22"/>
      <c r="B19" s="12"/>
      <c r="C19" s="12"/>
      <c r="D19" s="12"/>
      <c r="E19" s="12"/>
      <c r="F19" s="12"/>
      <c r="G19" s="12"/>
      <c r="H19" s="28"/>
      <c r="I19" s="12"/>
      <c r="J19" s="28"/>
      <c r="K19" s="28"/>
      <c r="L19" s="28"/>
      <c r="M19" s="28"/>
      <c r="N19" s="28"/>
      <c r="O19" s="28"/>
      <c r="P19" s="12"/>
      <c r="Q19" s="29"/>
      <c r="R19" s="12"/>
      <c r="S19" s="12"/>
      <c r="T19" s="28"/>
      <c r="U19" s="12"/>
      <c r="V19" s="12"/>
      <c r="W19" s="22"/>
    </row>
    <row r="20" spans="1:23" s="2" customFormat="1" ht="24.95" customHeight="1" x14ac:dyDescent="0.25">
      <c r="A20" s="58">
        <v>60059</v>
      </c>
      <c r="B20" s="59"/>
      <c r="C20" s="59"/>
      <c r="D20" s="59"/>
      <c r="E20" s="59"/>
      <c r="F20" s="59"/>
      <c r="G20" s="59"/>
      <c r="H20" s="60"/>
      <c r="I20" s="59"/>
      <c r="J20" s="60"/>
      <c r="K20" s="60"/>
      <c r="L20" s="60"/>
      <c r="M20" s="60"/>
      <c r="N20" s="60"/>
      <c r="O20" s="60"/>
      <c r="P20" s="59"/>
      <c r="Q20" s="65">
        <f>A20</f>
        <v>60059</v>
      </c>
      <c r="R20" s="59"/>
      <c r="S20" s="59"/>
      <c r="T20" s="60"/>
      <c r="U20" s="59"/>
      <c r="V20" s="59"/>
      <c r="W20" s="61">
        <f>SUM(P14:P19,0)-SUM(U14:U19,0)</f>
        <v>44406</v>
      </c>
    </row>
    <row r="21" spans="1:23" s="16" customFormat="1" ht="35.25" customHeight="1" x14ac:dyDescent="0.25">
      <c r="A21" s="33"/>
      <c r="B21" s="34" t="s">
        <v>45</v>
      </c>
      <c r="C21" s="17">
        <v>45233</v>
      </c>
      <c r="D21" s="35">
        <v>2</v>
      </c>
      <c r="E21" s="32">
        <v>24415</v>
      </c>
      <c r="F21" s="32">
        <v>0</v>
      </c>
      <c r="G21" s="32">
        <f>E21-F21</f>
        <v>24415</v>
      </c>
      <c r="H21" s="32">
        <f>ROUND(G21*$H$5,0)</f>
        <v>4395</v>
      </c>
      <c r="I21" s="32">
        <f>G21+H21</f>
        <v>28810</v>
      </c>
      <c r="J21" s="32">
        <f>G21*$J$5</f>
        <v>244.15</v>
      </c>
      <c r="K21" s="32">
        <f>G21*$K$5</f>
        <v>1220.75</v>
      </c>
      <c r="L21" s="32">
        <f>G21*$L$5</f>
        <v>2441.5</v>
      </c>
      <c r="M21" s="32">
        <f>G21*$M$5</f>
        <v>2441.5</v>
      </c>
      <c r="N21" s="32">
        <f>H21</f>
        <v>4395</v>
      </c>
      <c r="O21" s="32">
        <v>0</v>
      </c>
      <c r="P21" s="32">
        <f>ROUND(I21-SUM(J21:O21),0)</f>
        <v>18067</v>
      </c>
      <c r="Q21" s="36"/>
      <c r="R21" s="32"/>
      <c r="S21" s="32"/>
      <c r="T21" s="32"/>
      <c r="U21" s="32">
        <v>18066</v>
      </c>
      <c r="V21" s="33" t="s">
        <v>48</v>
      </c>
      <c r="W21" s="22"/>
    </row>
    <row r="22" spans="1:23" ht="24.95" customHeight="1" x14ac:dyDescent="0.25">
      <c r="A22" s="22"/>
      <c r="B22" s="34"/>
      <c r="C22" s="17"/>
      <c r="D22" s="35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29"/>
      <c r="R22" s="12"/>
      <c r="S22" s="12"/>
      <c r="T22" s="12"/>
      <c r="U22" s="32"/>
      <c r="V22" s="22"/>
      <c r="W22" s="22"/>
    </row>
    <row r="23" spans="1:23" ht="24.95" customHeight="1" x14ac:dyDescent="0.25">
      <c r="A23" s="22"/>
      <c r="B23" s="30"/>
      <c r="C23" s="1"/>
      <c r="D23" s="31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29"/>
      <c r="R23" s="12"/>
      <c r="S23" s="12"/>
      <c r="T23" s="12"/>
      <c r="U23" s="32"/>
      <c r="V23" s="22"/>
      <c r="W23" s="22"/>
    </row>
    <row r="24" spans="1:23" s="2" customFormat="1" ht="24.95" customHeight="1" x14ac:dyDescent="0.25">
      <c r="A24" s="58">
        <v>60136</v>
      </c>
      <c r="B24" s="47"/>
      <c r="C24" s="62"/>
      <c r="D24" s="63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65">
        <f>A24</f>
        <v>60136</v>
      </c>
      <c r="R24" s="59"/>
      <c r="S24" s="59"/>
      <c r="T24" s="59"/>
      <c r="U24" s="64"/>
      <c r="V24" s="58"/>
      <c r="W24" s="61">
        <f>SUM(P21:P23,0)-SUM(U21:U23,0)</f>
        <v>1</v>
      </c>
    </row>
    <row r="25" spans="1:23" ht="56.25" customHeight="1" x14ac:dyDescent="0.25">
      <c r="A25" s="33"/>
      <c r="B25" s="34" t="s">
        <v>44</v>
      </c>
      <c r="C25" s="17">
        <v>45322</v>
      </c>
      <c r="D25" s="35">
        <v>4</v>
      </c>
      <c r="E25" s="32">
        <v>772604</v>
      </c>
      <c r="F25" s="32">
        <v>85044</v>
      </c>
      <c r="G25" s="32">
        <f>E25-F25</f>
        <v>687560</v>
      </c>
      <c r="H25" s="32">
        <f>ROUND(G25*$H$5,0)</f>
        <v>123761</v>
      </c>
      <c r="I25" s="32">
        <f>G25+H25</f>
        <v>811321</v>
      </c>
      <c r="J25" s="32">
        <f>G25*$J$5</f>
        <v>6875.6</v>
      </c>
      <c r="K25" s="32">
        <f>G25*$K$5</f>
        <v>34378</v>
      </c>
      <c r="L25" s="32">
        <f>G25*$L$5</f>
        <v>68756</v>
      </c>
      <c r="M25" s="32">
        <f>G25*$M$5</f>
        <v>68756</v>
      </c>
      <c r="N25" s="32">
        <f>H25</f>
        <v>123761</v>
      </c>
      <c r="O25" s="32">
        <v>0</v>
      </c>
      <c r="P25" s="32">
        <f>ROUND(I25-SUM(J25:O25),0)</f>
        <v>508794</v>
      </c>
      <c r="Q25" s="36"/>
      <c r="R25" s="32"/>
      <c r="S25" s="32"/>
      <c r="T25" s="32"/>
      <c r="U25" s="32">
        <v>508795</v>
      </c>
      <c r="V25" s="33" t="s">
        <v>41</v>
      </c>
      <c r="W25" s="22"/>
    </row>
    <row r="26" spans="1:23" ht="24.95" customHeight="1" x14ac:dyDescent="0.25">
      <c r="A26" s="22"/>
      <c r="B26" s="30"/>
      <c r="C26" s="1"/>
      <c r="D26" s="31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29"/>
      <c r="R26" s="12"/>
      <c r="S26" s="12"/>
      <c r="T26" s="12"/>
      <c r="U26" s="32"/>
      <c r="V26" s="22"/>
      <c r="W26" s="22"/>
    </row>
    <row r="27" spans="1:23" s="2" customFormat="1" ht="24.95" customHeight="1" x14ac:dyDescent="0.25">
      <c r="A27" s="58">
        <v>63668</v>
      </c>
      <c r="B27" s="47"/>
      <c r="C27" s="62"/>
      <c r="D27" s="63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65">
        <v>63668</v>
      </c>
      <c r="R27" s="59"/>
      <c r="S27" s="59"/>
      <c r="T27" s="59"/>
      <c r="U27" s="64"/>
      <c r="V27" s="58"/>
      <c r="W27" s="61">
        <f>SUM(P25:P26,0)-SUM(U25:U26,0)</f>
        <v>-1</v>
      </c>
    </row>
    <row r="28" spans="1:23" ht="24.95" customHeight="1" x14ac:dyDescent="0.25">
      <c r="A28" s="22"/>
      <c r="B28" s="30" t="s">
        <v>47</v>
      </c>
      <c r="C28" s="17">
        <v>45356</v>
      </c>
      <c r="D28" s="35">
        <v>5</v>
      </c>
      <c r="E28" s="32">
        <v>128100</v>
      </c>
      <c r="F28" s="32">
        <v>2450</v>
      </c>
      <c r="G28" s="32">
        <f>E28-F28</f>
        <v>125650</v>
      </c>
      <c r="H28" s="32">
        <f>ROUND(G28*$H$5,0)</f>
        <v>22617</v>
      </c>
      <c r="I28" s="32">
        <f>G28+H28</f>
        <v>148267</v>
      </c>
      <c r="J28" s="32">
        <f>G28*$J$5</f>
        <v>1256.5</v>
      </c>
      <c r="K28" s="32">
        <f>G28*$K$5</f>
        <v>6282.5</v>
      </c>
      <c r="L28" s="32"/>
      <c r="M28" s="32"/>
      <c r="N28" s="32">
        <f>H28</f>
        <v>22617</v>
      </c>
      <c r="O28" s="32">
        <v>8715</v>
      </c>
      <c r="P28" s="32">
        <f>ROUND(I28-SUM(J28:O28),0)</f>
        <v>109396</v>
      </c>
      <c r="Q28" s="29"/>
      <c r="R28" s="12"/>
      <c r="S28" s="12"/>
      <c r="T28" s="12"/>
      <c r="U28" s="32"/>
      <c r="V28" s="22"/>
      <c r="W28" s="22"/>
    </row>
    <row r="29" spans="1:23" ht="24.95" customHeight="1" thickBot="1" x14ac:dyDescent="0.3">
      <c r="A29" s="22"/>
      <c r="B29" s="30"/>
      <c r="C29" s="1"/>
      <c r="D29" s="31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29"/>
      <c r="R29" s="12"/>
      <c r="S29" s="12"/>
      <c r="T29" s="12"/>
      <c r="U29" s="32"/>
      <c r="V29" s="22"/>
      <c r="W29" s="61">
        <f>SUM(P27:P28,0)-SUM(U27:U28,0)</f>
        <v>109396</v>
      </c>
    </row>
    <row r="30" spans="1:23" s="20" customFormat="1" ht="24.95" customHeight="1" x14ac:dyDescent="0.25">
      <c r="A30" s="48"/>
      <c r="B30" s="48"/>
      <c r="C30" s="48"/>
      <c r="D30" s="48"/>
      <c r="E30" s="48"/>
      <c r="F30" s="48"/>
      <c r="G30" s="48"/>
      <c r="H30" s="48"/>
      <c r="I30" s="48"/>
      <c r="J30" s="49"/>
      <c r="K30" s="49">
        <f t="shared" ref="K30:M30" si="1">SUM(K7:K29)</f>
        <v>66195.8</v>
      </c>
      <c r="L30" s="49">
        <f t="shared" si="1"/>
        <v>100711.8</v>
      </c>
      <c r="M30" s="49">
        <f t="shared" si="1"/>
        <v>119826.6</v>
      </c>
      <c r="N30" s="49">
        <f>SUM(N7:N29)</f>
        <v>238305</v>
      </c>
      <c r="O30" s="49">
        <f>SUM(O7:O29)</f>
        <v>38448</v>
      </c>
      <c r="P30" s="49">
        <f>SUM(P7:P29)</f>
        <v>1054307</v>
      </c>
      <c r="Q30" s="49"/>
      <c r="R30" s="49" t="s">
        <v>21</v>
      </c>
      <c r="S30" s="49"/>
      <c r="T30" s="50"/>
      <c r="U30" s="49">
        <f>SUM(U5:U29)</f>
        <v>831691</v>
      </c>
      <c r="V30" s="48"/>
      <c r="W30" s="51">
        <f>SUM(W5:W29)</f>
        <v>222616</v>
      </c>
    </row>
    <row r="31" spans="1:23" s="20" customFormat="1" ht="24.95" customHeight="1" x14ac:dyDescent="0.25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9"/>
      <c r="U31" s="38"/>
      <c r="V31" s="38"/>
      <c r="W31" s="39"/>
    </row>
    <row r="32" spans="1:23" s="20" customFormat="1" ht="24.95" customHeight="1" thickBot="1" x14ac:dyDescent="0.3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1" t="s">
        <v>22</v>
      </c>
      <c r="S32" s="40"/>
      <c r="T32" s="42"/>
      <c r="U32" s="41">
        <f>P30-U30</f>
        <v>222616</v>
      </c>
      <c r="V32" s="40"/>
      <c r="W32" s="42"/>
    </row>
    <row r="35" spans="4:12" ht="24.95" customHeight="1" thickBot="1" x14ac:dyDescent="0.3"/>
    <row r="36" spans="4:12" ht="24.95" customHeight="1" thickBot="1" x14ac:dyDescent="0.3">
      <c r="H36" s="3"/>
      <c r="I36" s="73" t="s">
        <v>31</v>
      </c>
      <c r="J36" s="74"/>
      <c r="K36" s="74"/>
      <c r="L36" s="75"/>
    </row>
    <row r="37" spans="4:12" ht="24.95" customHeight="1" thickBot="1" x14ac:dyDescent="0.3">
      <c r="H37" s="3"/>
      <c r="I37" s="73"/>
      <c r="J37" s="74"/>
      <c r="K37" s="74"/>
      <c r="L37" s="75"/>
    </row>
    <row r="38" spans="4:12" ht="24.95" customHeight="1" x14ac:dyDescent="0.25">
      <c r="H38" s="3"/>
      <c r="I38" s="76" t="s">
        <v>37</v>
      </c>
      <c r="J38" s="77"/>
      <c r="K38" s="78">
        <f>M30+K30+L30</f>
        <v>286734.2</v>
      </c>
      <c r="L38" s="79"/>
    </row>
    <row r="39" spans="4:12" ht="24.95" customHeight="1" x14ac:dyDescent="0.25">
      <c r="H39" s="3"/>
      <c r="I39" s="80" t="s">
        <v>38</v>
      </c>
      <c r="J39" s="81"/>
      <c r="K39" s="82">
        <v>2415</v>
      </c>
      <c r="L39" s="83"/>
    </row>
    <row r="40" spans="4:12" ht="24.95" customHeight="1" thickBot="1" x14ac:dyDescent="0.3">
      <c r="I40" s="67" t="s">
        <v>39</v>
      </c>
      <c r="J40" s="68"/>
      <c r="K40" s="69">
        <f>U32</f>
        <v>222616</v>
      </c>
      <c r="L40" s="70"/>
    </row>
    <row r="41" spans="4:12" ht="24.95" customHeight="1" thickBot="1" x14ac:dyDescent="0.3">
      <c r="I41" s="67" t="s">
        <v>40</v>
      </c>
      <c r="J41" s="68"/>
      <c r="K41" s="69">
        <f>N30--P26-P22-P8-P18</f>
        <v>169492</v>
      </c>
      <c r="L41" s="70"/>
    </row>
    <row r="47" spans="4:12" ht="24.95" customHeight="1" x14ac:dyDescent="0.25">
      <c r="D47" s="15" t="s">
        <v>24</v>
      </c>
      <c r="E47" s="15" t="s">
        <v>25</v>
      </c>
      <c r="F47" s="15" t="s">
        <v>26</v>
      </c>
      <c r="G47" s="18" t="s">
        <v>27</v>
      </c>
    </row>
    <row r="48" spans="4:12" ht="24.95" customHeight="1" x14ac:dyDescent="0.25">
      <c r="D48" s="15" t="s">
        <v>28</v>
      </c>
      <c r="E48" s="15">
        <v>11.65</v>
      </c>
      <c r="F48" s="15">
        <v>50</v>
      </c>
      <c r="G48" s="18">
        <f>F48*E48</f>
        <v>582.5</v>
      </c>
    </row>
    <row r="49" spans="4:7" ht="24.95" customHeight="1" x14ac:dyDescent="0.25">
      <c r="D49" s="15" t="s">
        <v>30</v>
      </c>
      <c r="E49" s="15">
        <v>164</v>
      </c>
      <c r="F49" s="15">
        <v>100</v>
      </c>
      <c r="G49" s="18">
        <f>F49*E49</f>
        <v>16400</v>
      </c>
    </row>
    <row r="50" spans="4:7" ht="24.95" customHeight="1" x14ac:dyDescent="0.25">
      <c r="D50" s="15"/>
      <c r="E50" s="71" t="s">
        <v>29</v>
      </c>
      <c r="F50" s="72"/>
      <c r="G50" s="19">
        <f>SUM(G48:G49)</f>
        <v>16982.5</v>
      </c>
    </row>
  </sheetData>
  <mergeCells count="11">
    <mergeCell ref="I36:L36"/>
    <mergeCell ref="I37:L37"/>
    <mergeCell ref="I38:J38"/>
    <mergeCell ref="K38:L38"/>
    <mergeCell ref="I39:J39"/>
    <mergeCell ref="K39:L39"/>
    <mergeCell ref="I40:J40"/>
    <mergeCell ref="K40:L40"/>
    <mergeCell ref="I41:J41"/>
    <mergeCell ref="K41:L41"/>
    <mergeCell ref="E50:F5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2024-07-06T11:12:27Z</dcterms:modified>
</cp:coreProperties>
</file>