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jakta\Jai Nityanand Constructions\"/>
    </mc:Choice>
  </mc:AlternateContent>
  <xr:revisionPtr revIDLastSave="0" documentId="13_ncr:1_{39338328-7B29-45EF-9B5D-095C9A6F2012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" l="1"/>
  <c r="K12" i="1" s="1"/>
  <c r="P9" i="1"/>
  <c r="G10" i="1"/>
  <c r="J10" i="1" s="1"/>
  <c r="H12" i="1" l="1"/>
  <c r="J12" i="1"/>
  <c r="H10" i="1"/>
  <c r="N10" i="1" s="1"/>
  <c r="E11" i="1" s="1"/>
  <c r="P11" i="1" s="1"/>
  <c r="K10" i="1"/>
  <c r="N12" i="1" l="1"/>
  <c r="E13" i="1"/>
  <c r="P13" i="1" s="1"/>
  <c r="I12" i="1"/>
  <c r="I10" i="1"/>
  <c r="P10" i="1" s="1"/>
  <c r="P12" i="1" l="1"/>
  <c r="G8" i="1"/>
  <c r="H8" i="1" l="1"/>
  <c r="M8" i="1"/>
  <c r="K8" i="1"/>
  <c r="J8" i="1"/>
  <c r="M35" i="1" l="1"/>
  <c r="I8" i="1"/>
  <c r="N8" i="1"/>
  <c r="M37" i="1" l="1"/>
  <c r="P8" i="1"/>
  <c r="M36" i="1" l="1"/>
</calcChain>
</file>

<file path=xl/sharedStrings.xml><?xml version="1.0" encoding="utf-8"?>
<sst xmlns="http://schemas.openxmlformats.org/spreadsheetml/2006/main" count="47" uniqueCount="42">
  <si>
    <t>Amount</t>
  </si>
  <si>
    <t>PAYMENT NOTE No.</t>
  </si>
  <si>
    <t>UTR</t>
  </si>
  <si>
    <t xml:space="preserve">Debit </t>
  </si>
  <si>
    <t>Hold the Amount because the Qty. is more then the DPR</t>
  </si>
  <si>
    <t>19-06-2023 NEFT/AXISP00399545681/RIUP23/722/JAI NITYANAND CO 147499.00</t>
  </si>
  <si>
    <t>22-06-2023 NEFT/AXISP00400190422/RIUP23/789/JAI NITYANAND CO 137678.00</t>
  </si>
  <si>
    <t xml:space="preserve">Ratanpuri OHT work </t>
  </si>
  <si>
    <t>GST Release Note</t>
  </si>
  <si>
    <t>04-05-2023 NEFT/AXISP00387350752/RIUP23/095/JAI NITYANAND CO ₹ 4,95,000.00</t>
  </si>
  <si>
    <t xml:space="preserve">JAI NITYANAND CONSTRUCTION </t>
  </si>
  <si>
    <t xml:space="preserve">Hold Amount </t>
  </si>
  <si>
    <t>Advance / Surplus</t>
  </si>
  <si>
    <t xml:space="preserve">GST Remaining </t>
  </si>
  <si>
    <t>28-02-2024 NEFT/AXISP00474588155/RIUP23/4801/JAI NITYANAND CONS/PUNB0370400 728659.00</t>
  </si>
  <si>
    <t>10-04-2024 NEFT/AXISP00490261545/RIUP23/5175/JAI NITYANAND CONS/PUNB0370400 139530.00</t>
  </si>
  <si>
    <t>Updated On 10-06-2024 ( By Sheetal )</t>
  </si>
  <si>
    <t>12-06-2024 NEFT/AXISP00508731097/RIUP24/0810/JAI NITYANAND CONS/PUNB0370400 600000.00</t>
  </si>
  <si>
    <t>04-07-2024 NEFT/AXISP00515401665/RIUP24/1001/JAI NITYANAND CONS/PUNB0370400 198696.00</t>
  </si>
  <si>
    <t>04-07-2024 NEFT/AXISP00515401664/RIUP24/1057/JAI NITYANAND CONS/PUNB0370400 437636.00</t>
  </si>
  <si>
    <t>Subcontractor:</t>
  </si>
  <si>
    <t>State:</t>
  </si>
  <si>
    <t>District:</t>
  </si>
  <si>
    <t>Block:</t>
  </si>
  <si>
    <t>JAI NITYANAND CONSTRUCTION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</si>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</sst>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9">
    <xf numFmtId="0" fontId="0" fillId="0" borderId="0" xfId="0"/>
    <xf numFmtId="43" fontId="6" fillId="2" borderId="3" xfId="1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17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43" fontId="5" fillId="2" borderId="24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11" xfId="1" applyNumberFormat="1" applyFont="1" applyFill="1" applyBorder="1" applyAlignment="1">
      <alignment vertical="center"/>
    </xf>
    <xf numFmtId="9" fontId="3" fillId="2" borderId="22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0" fontId="3" fillId="2" borderId="11" xfId="0" quotePrefix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17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15" xfId="1" applyNumberFormat="1" applyFont="1" applyFill="1" applyBorder="1" applyAlignment="1">
      <alignment vertical="center"/>
    </xf>
    <xf numFmtId="43" fontId="3" fillId="3" borderId="25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9" fontId="3" fillId="3" borderId="11" xfId="1" applyNumberFormat="1" applyFont="1" applyFill="1" applyBorder="1" applyAlignment="1">
      <alignment vertical="center"/>
    </xf>
    <xf numFmtId="9" fontId="3" fillId="3" borderId="22" xfId="1" applyNumberFormat="1" applyFont="1" applyFill="1" applyBorder="1" applyAlignment="1">
      <alignment vertical="center"/>
    </xf>
    <xf numFmtId="43" fontId="3" fillId="3" borderId="22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0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43" fontId="9" fillId="2" borderId="7" xfId="1" applyNumberFormat="1" applyFont="1" applyFill="1" applyBorder="1" applyAlignment="1">
      <alignment horizontal="left" vertical="center"/>
    </xf>
    <xf numFmtId="43" fontId="9" fillId="2" borderId="18" xfId="1" applyNumberFormat="1" applyFont="1" applyFill="1" applyBorder="1" applyAlignment="1">
      <alignment horizontal="left" vertical="center"/>
    </xf>
    <xf numFmtId="43" fontId="9" fillId="2" borderId="7" xfId="1" applyNumberFormat="1" applyFont="1" applyFill="1" applyBorder="1" applyAlignment="1">
      <alignment horizontal="center" vertical="center"/>
    </xf>
    <xf numFmtId="43" fontId="9" fillId="2" borderId="18" xfId="1" applyNumberFormat="1" applyFont="1" applyFill="1" applyBorder="1" applyAlignment="1">
      <alignment horizontal="center" vertical="center"/>
    </xf>
    <xf numFmtId="43" fontId="9" fillId="2" borderId="14" xfId="1" applyNumberFormat="1" applyFont="1" applyFill="1" applyBorder="1" applyAlignment="1">
      <alignment horizontal="left" vertical="center"/>
    </xf>
    <xf numFmtId="43" fontId="9" fillId="2" borderId="27" xfId="1" applyNumberFormat="1" applyFont="1" applyFill="1" applyBorder="1" applyAlignment="1">
      <alignment horizontal="left" vertical="center"/>
    </xf>
    <xf numFmtId="43" fontId="9" fillId="2" borderId="14" xfId="1" applyNumberFormat="1" applyFont="1" applyFill="1" applyBorder="1" applyAlignment="1">
      <alignment horizontal="center" vertical="center"/>
    </xf>
    <xf numFmtId="43" fontId="9" fillId="2" borderId="19" xfId="1" applyNumberFormat="1" applyFont="1" applyFill="1" applyBorder="1" applyAlignment="1">
      <alignment horizontal="center" vertical="center"/>
    </xf>
    <xf numFmtId="43" fontId="8" fillId="2" borderId="2" xfId="1" applyNumberFormat="1" applyFont="1" applyFill="1" applyBorder="1" applyAlignment="1">
      <alignment horizontal="center" vertical="center"/>
    </xf>
    <xf numFmtId="43" fontId="8" fillId="2" borderId="4" xfId="1" applyNumberFormat="1" applyFont="1" applyFill="1" applyBorder="1" applyAlignment="1">
      <alignment horizontal="center" vertical="center"/>
    </xf>
    <xf numFmtId="43" fontId="8" fillId="2" borderId="21" xfId="1" applyNumberFormat="1" applyFont="1" applyFill="1" applyBorder="1" applyAlignment="1">
      <alignment horizontal="center" vertical="center"/>
    </xf>
    <xf numFmtId="43" fontId="9" fillId="2" borderId="2" xfId="1" applyNumberFormat="1" applyFont="1" applyFill="1" applyBorder="1" applyAlignment="1">
      <alignment horizontal="center" vertical="center"/>
    </xf>
    <xf numFmtId="43" fontId="9" fillId="2" borderId="4" xfId="1" applyNumberFormat="1" applyFont="1" applyFill="1" applyBorder="1" applyAlignment="1">
      <alignment horizontal="center" vertical="center"/>
    </xf>
    <xf numFmtId="43" fontId="9" fillId="2" borderId="21" xfId="1" applyNumberFormat="1" applyFont="1" applyFill="1" applyBorder="1" applyAlignment="1">
      <alignment horizontal="center" vertical="center"/>
    </xf>
    <xf numFmtId="43" fontId="9" fillId="2" borderId="12" xfId="1" applyNumberFormat="1" applyFont="1" applyFill="1" applyBorder="1" applyAlignment="1">
      <alignment horizontal="left" vertical="center"/>
    </xf>
    <xf numFmtId="43" fontId="9" fillId="2" borderId="26" xfId="1" applyNumberFormat="1" applyFont="1" applyFill="1" applyBorder="1" applyAlignment="1">
      <alignment horizontal="left" vertical="center"/>
    </xf>
    <xf numFmtId="43" fontId="9" fillId="2" borderId="12" xfId="1" applyNumberFormat="1" applyFont="1" applyFill="1" applyBorder="1" applyAlignment="1">
      <alignment horizontal="center" vertical="center"/>
    </xf>
    <xf numFmtId="43" fontId="9" fillId="2" borderId="22" xfId="1" applyNumberFormat="1" applyFont="1" applyFill="1" applyBorder="1" applyAlignment="1">
      <alignment horizontal="center" vertical="center"/>
    </xf>
    <xf numFmtId="43" fontId="9" fillId="2" borderId="16" xfId="1" applyNumberFormat="1" applyFont="1" applyFill="1" applyBorder="1" applyAlignment="1">
      <alignment horizontal="left"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3" fillId="2" borderId="25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0" fontId="0" fillId="0" borderId="13" xfId="0" applyBorder="1" applyAlignment="1">
      <alignment vertical="center"/>
    </xf>
    <xf numFmtId="43" fontId="9" fillId="2" borderId="25" xfId="1" applyNumberFormat="1" applyFont="1" applyFill="1" applyBorder="1" applyAlignment="1">
      <alignment horizontal="left" vertical="center"/>
    </xf>
    <xf numFmtId="43" fontId="9" fillId="2" borderId="15" xfId="1" applyNumberFormat="1" applyFont="1" applyFill="1" applyBorder="1" applyAlignment="1">
      <alignment horizontal="left" vertical="center"/>
    </xf>
    <xf numFmtId="43" fontId="9" fillId="2" borderId="20" xfId="1" applyNumberFormat="1" applyFont="1" applyFill="1" applyBorder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8"/>
  <sheetViews>
    <sheetView tabSelected="1" zoomScaleNormal="100" workbookViewId="0">
      <selection activeCell="D18" sqref="D18"/>
    </sheetView>
  </sheetViews>
  <sheetFormatPr defaultColWidth="9" defaultRowHeight="15" x14ac:dyDescent="0.25"/>
  <cols>
    <col min="1" max="1" width="9" style="9"/>
    <col min="2" max="2" width="30" style="9" customWidth="1"/>
    <col min="3" max="3" width="13.42578125" style="9" bestFit="1" customWidth="1"/>
    <col min="4" max="4" width="11.5703125" style="9" bestFit="1" customWidth="1"/>
    <col min="5" max="5" width="15" style="9" bestFit="1" customWidth="1"/>
    <col min="6" max="6" width="13.28515625" style="9" customWidth="1"/>
    <col min="7" max="7" width="15.5703125" style="9" bestFit="1" customWidth="1"/>
    <col min="8" max="8" width="14.7109375" style="32" customWidth="1"/>
    <col min="9" max="9" width="15.42578125" style="32" bestFit="1" customWidth="1"/>
    <col min="10" max="10" width="11.7109375" style="9" bestFit="1" customWidth="1"/>
    <col min="11" max="11" width="13.28515625" style="9" bestFit="1" customWidth="1"/>
    <col min="12" max="12" width="13.28515625" style="9" customWidth="1"/>
    <col min="13" max="13" width="12.140625" style="9" bestFit="1" customWidth="1"/>
    <col min="14" max="16" width="14.85546875" style="9" customWidth="1"/>
    <col min="17" max="17" width="21.7109375" style="9" bestFit="1" customWidth="1"/>
    <col min="18" max="18" width="15.140625" style="9" bestFit="1" customWidth="1"/>
    <col min="19" max="19" width="88.7109375" style="9" bestFit="1" customWidth="1"/>
    <col min="20" max="20" width="12.7109375" style="9" bestFit="1" customWidth="1"/>
    <col min="21" max="16384" width="9" style="9"/>
  </cols>
  <sheetData>
    <row r="1" spans="1:19" ht="30" x14ac:dyDescent="0.25">
      <c r="A1" s="69" t="s">
        <v>20</v>
      </c>
      <c r="B1" s="70" t="s">
        <v>24</v>
      </c>
      <c r="E1" s="10"/>
      <c r="F1" s="10"/>
      <c r="G1" s="10"/>
      <c r="H1" s="11"/>
      <c r="I1" s="11"/>
    </row>
    <row r="2" spans="1:19" ht="21" x14ac:dyDescent="0.25">
      <c r="A2" s="69" t="s">
        <v>21</v>
      </c>
      <c r="B2" t="s">
        <v>25</v>
      </c>
      <c r="C2" s="12"/>
      <c r="D2" s="12"/>
      <c r="G2" s="13"/>
      <c r="I2" s="13"/>
      <c r="J2" s="14"/>
      <c r="K2" s="14"/>
      <c r="L2" s="14"/>
      <c r="M2" s="14"/>
      <c r="N2" s="14"/>
      <c r="O2" s="14"/>
      <c r="P2" s="14"/>
      <c r="Q2" s="14"/>
    </row>
    <row r="3" spans="1:19" ht="21.75" thickBot="1" x14ac:dyDescent="0.3">
      <c r="A3" s="69" t="s">
        <v>22</v>
      </c>
      <c r="B3" t="s">
        <v>26</v>
      </c>
      <c r="C3" s="12"/>
      <c r="D3" s="12"/>
      <c r="G3" s="13"/>
      <c r="I3" s="13"/>
      <c r="J3" s="14"/>
      <c r="K3" s="14"/>
      <c r="L3" s="14"/>
      <c r="M3" s="14"/>
      <c r="N3" s="14"/>
      <c r="O3" s="14"/>
      <c r="P3" s="14"/>
      <c r="Q3" s="14"/>
    </row>
    <row r="4" spans="1:19" ht="15.75" thickBot="1" x14ac:dyDescent="0.3">
      <c r="A4" s="69" t="s">
        <v>23</v>
      </c>
      <c r="B4" t="s">
        <v>26</v>
      </c>
      <c r="C4" s="15"/>
      <c r="D4" s="15"/>
      <c r="E4" s="15"/>
      <c r="F4" s="14"/>
      <c r="G4" s="14"/>
      <c r="H4" s="16"/>
      <c r="I4" s="16"/>
      <c r="J4" s="14"/>
      <c r="K4" s="14"/>
      <c r="L4" s="14"/>
      <c r="M4" s="14"/>
      <c r="Q4" s="14"/>
      <c r="R4" s="17"/>
      <c r="S4" s="17"/>
    </row>
    <row r="5" spans="1:19" ht="43.9" customHeight="1" thickBot="1" x14ac:dyDescent="0.3">
      <c r="A5" s="72" t="s">
        <v>27</v>
      </c>
      <c r="B5" s="5" t="s">
        <v>28</v>
      </c>
      <c r="C5" s="3" t="s">
        <v>29</v>
      </c>
      <c r="D5" s="3" t="s">
        <v>30</v>
      </c>
      <c r="E5" s="5" t="s">
        <v>31</v>
      </c>
      <c r="F5" s="3" t="s">
        <v>32</v>
      </c>
      <c r="G5" s="5" t="s">
        <v>33</v>
      </c>
      <c r="H5" s="1" t="s">
        <v>34</v>
      </c>
      <c r="I5" s="8" t="s">
        <v>0</v>
      </c>
      <c r="J5" s="2" t="s">
        <v>35</v>
      </c>
      <c r="K5" s="7" t="s">
        <v>36</v>
      </c>
      <c r="L5" s="7" t="s">
        <v>37</v>
      </c>
      <c r="M5" s="7" t="s">
        <v>38</v>
      </c>
      <c r="N5" s="7" t="s">
        <v>39</v>
      </c>
      <c r="O5" s="7" t="s">
        <v>4</v>
      </c>
      <c r="P5" s="7" t="s">
        <v>40</v>
      </c>
      <c r="Q5" s="2" t="s">
        <v>1</v>
      </c>
      <c r="R5" s="2" t="s">
        <v>41</v>
      </c>
      <c r="S5" s="7" t="s">
        <v>2</v>
      </c>
    </row>
    <row r="6" spans="1:19" x14ac:dyDescent="0.25">
      <c r="A6" s="73"/>
      <c r="B6" s="19"/>
      <c r="C6" s="18"/>
      <c r="D6" s="18"/>
      <c r="E6" s="19"/>
      <c r="F6" s="33"/>
      <c r="G6" s="33"/>
      <c r="H6" s="26">
        <v>0.18</v>
      </c>
      <c r="I6" s="21"/>
      <c r="J6" s="22">
        <v>0.01</v>
      </c>
      <c r="K6" s="23">
        <v>0.05</v>
      </c>
      <c r="L6" s="23"/>
      <c r="M6" s="23">
        <v>0.1</v>
      </c>
      <c r="N6" s="23">
        <v>0.18</v>
      </c>
      <c r="O6" s="23"/>
      <c r="P6" s="24"/>
      <c r="Q6" s="25"/>
      <c r="R6" s="27"/>
      <c r="S6" s="24"/>
    </row>
    <row r="7" spans="1:19" s="36" customFormat="1" ht="25.5" customHeight="1" x14ac:dyDescent="0.25">
      <c r="A7" s="74"/>
      <c r="B7" s="40"/>
      <c r="C7" s="37"/>
      <c r="D7" s="38"/>
      <c r="E7" s="39"/>
      <c r="F7" s="40"/>
      <c r="G7" s="40"/>
      <c r="H7" s="41"/>
      <c r="I7" s="42"/>
      <c r="J7" s="43"/>
      <c r="K7" s="44"/>
      <c r="L7" s="44"/>
      <c r="M7" s="44"/>
      <c r="N7" s="44"/>
      <c r="O7" s="44"/>
      <c r="P7" s="45"/>
      <c r="Q7" s="46"/>
      <c r="R7" s="47"/>
      <c r="S7" s="48"/>
    </row>
    <row r="8" spans="1:19" ht="28.15" customHeight="1" x14ac:dyDescent="0.25">
      <c r="A8" s="73">
        <v>55778</v>
      </c>
      <c r="B8" s="71" t="s">
        <v>7</v>
      </c>
      <c r="C8" s="4">
        <v>45043</v>
      </c>
      <c r="D8" s="35">
        <v>76</v>
      </c>
      <c r="E8" s="28">
        <v>1160831</v>
      </c>
      <c r="F8" s="34">
        <v>395951</v>
      </c>
      <c r="G8" s="34">
        <f>E8-F8</f>
        <v>764880</v>
      </c>
      <c r="H8" s="20">
        <f>ROUND(G8*H6,0)</f>
        <v>137678</v>
      </c>
      <c r="I8" s="21">
        <f>ROUND(G8+H8,)</f>
        <v>902558</v>
      </c>
      <c r="J8" s="29">
        <f>G8*$J$6</f>
        <v>7648.8</v>
      </c>
      <c r="K8" s="24">
        <f>G8*$K$6</f>
        <v>38244</v>
      </c>
      <c r="L8" s="24"/>
      <c r="M8" s="24">
        <f>G8*$M$6</f>
        <v>76488</v>
      </c>
      <c r="N8" s="24">
        <f>H8</f>
        <v>137678</v>
      </c>
      <c r="O8" s="24">
        <v>0</v>
      </c>
      <c r="P8" s="24">
        <f>ROUND(I8-SUM(J8:O8),0)</f>
        <v>642499</v>
      </c>
      <c r="Q8" s="30"/>
      <c r="R8" s="27">
        <v>147499</v>
      </c>
      <c r="S8" s="31" t="s">
        <v>5</v>
      </c>
    </row>
    <row r="9" spans="1:19" ht="28.15" customHeight="1" x14ac:dyDescent="0.25">
      <c r="A9" s="73">
        <v>55778</v>
      </c>
      <c r="B9" s="71" t="s">
        <v>8</v>
      </c>
      <c r="C9" s="4"/>
      <c r="D9" s="6">
        <v>76</v>
      </c>
      <c r="E9" s="28">
        <v>137678</v>
      </c>
      <c r="F9" s="34"/>
      <c r="G9" s="34"/>
      <c r="H9" s="20"/>
      <c r="I9" s="21"/>
      <c r="J9" s="29"/>
      <c r="K9" s="24"/>
      <c r="L9" s="24"/>
      <c r="M9" s="24"/>
      <c r="N9" s="24">
        <v>0</v>
      </c>
      <c r="O9" s="24"/>
      <c r="P9" s="24">
        <f>E9</f>
        <v>137678</v>
      </c>
      <c r="Q9" s="30"/>
      <c r="R9" s="27">
        <v>137678</v>
      </c>
      <c r="S9" s="31" t="s">
        <v>6</v>
      </c>
    </row>
    <row r="10" spans="1:19" ht="28.15" customHeight="1" x14ac:dyDescent="0.25">
      <c r="A10" s="73">
        <v>55778</v>
      </c>
      <c r="B10" s="71" t="s">
        <v>7</v>
      </c>
      <c r="C10" s="4">
        <v>45210</v>
      </c>
      <c r="D10" s="35">
        <v>126</v>
      </c>
      <c r="E10" s="28">
        <v>775169</v>
      </c>
      <c r="F10" s="34">
        <v>0</v>
      </c>
      <c r="G10" s="34">
        <f>E10-F10</f>
        <v>775169</v>
      </c>
      <c r="H10" s="20">
        <f>ROUND(G10*H6,0)</f>
        <v>139530</v>
      </c>
      <c r="I10" s="21">
        <f>ROUND(G10+H10,)</f>
        <v>914699</v>
      </c>
      <c r="J10" s="29">
        <f>G10*$J$6</f>
        <v>7751.6900000000005</v>
      </c>
      <c r="K10" s="24">
        <f>G10*$K$6</f>
        <v>38758.450000000004</v>
      </c>
      <c r="L10" s="24"/>
      <c r="M10" s="24">
        <v>0</v>
      </c>
      <c r="N10" s="24">
        <f>H10</f>
        <v>139530</v>
      </c>
      <c r="O10" s="24">
        <v>0</v>
      </c>
      <c r="P10" s="24">
        <f>ROUND(I10-SUM(J10:O10),0)</f>
        <v>728659</v>
      </c>
      <c r="Q10" s="30"/>
      <c r="R10" s="27">
        <v>495000</v>
      </c>
      <c r="S10" s="31" t="s">
        <v>9</v>
      </c>
    </row>
    <row r="11" spans="1:19" ht="28.15" customHeight="1" x14ac:dyDescent="0.25">
      <c r="A11" s="73">
        <v>55778</v>
      </c>
      <c r="B11" s="71" t="s">
        <v>8</v>
      </c>
      <c r="C11" s="4"/>
      <c r="D11" s="6">
        <v>126</v>
      </c>
      <c r="E11" s="28">
        <f>N10</f>
        <v>139530</v>
      </c>
      <c r="F11" s="34"/>
      <c r="G11" s="34"/>
      <c r="H11" s="20"/>
      <c r="I11" s="21"/>
      <c r="J11" s="29">
        <v>0</v>
      </c>
      <c r="K11" s="24">
        <v>0</v>
      </c>
      <c r="L11" s="24"/>
      <c r="M11" s="24"/>
      <c r="N11" s="24">
        <v>0</v>
      </c>
      <c r="O11" s="24"/>
      <c r="P11" s="24">
        <f>E11</f>
        <v>139530</v>
      </c>
      <c r="Q11" s="30"/>
      <c r="R11" s="27">
        <v>728659</v>
      </c>
      <c r="S11" s="31" t="s">
        <v>14</v>
      </c>
    </row>
    <row r="12" spans="1:19" ht="28.15" customHeight="1" x14ac:dyDescent="0.25">
      <c r="A12" s="73">
        <v>55778</v>
      </c>
      <c r="B12" s="71" t="s">
        <v>7</v>
      </c>
      <c r="C12" s="4">
        <v>45443</v>
      </c>
      <c r="D12" s="35">
        <v>24</v>
      </c>
      <c r="E12" s="28">
        <v>1452000</v>
      </c>
      <c r="F12" s="34">
        <v>348132</v>
      </c>
      <c r="G12" s="34">
        <f>E12-F12</f>
        <v>1103868</v>
      </c>
      <c r="H12" s="20">
        <f>ROUND(G12*H6,0)</f>
        <v>198696</v>
      </c>
      <c r="I12" s="21">
        <f>ROUND(G12+H12,)</f>
        <v>1302564</v>
      </c>
      <c r="J12" s="29">
        <f>G12*$J$6</f>
        <v>11038.68</v>
      </c>
      <c r="K12" s="24">
        <f>G12*$K$6</f>
        <v>55193.4</v>
      </c>
      <c r="L12" s="24"/>
      <c r="M12" s="24">
        <v>0</v>
      </c>
      <c r="N12" s="24">
        <f>H12</f>
        <v>198696</v>
      </c>
      <c r="O12" s="24">
        <v>0</v>
      </c>
      <c r="P12" s="24">
        <f>ROUND(I12-SUM(J12:O12),0)</f>
        <v>1037636</v>
      </c>
      <c r="Q12" s="25"/>
      <c r="R12" s="27">
        <v>139530</v>
      </c>
      <c r="S12" s="49" t="s">
        <v>15</v>
      </c>
    </row>
    <row r="13" spans="1:19" ht="28.15" customHeight="1" x14ac:dyDescent="0.25">
      <c r="A13" s="73">
        <v>55778</v>
      </c>
      <c r="B13" s="71" t="s">
        <v>8</v>
      </c>
      <c r="C13" s="4">
        <v>45466</v>
      </c>
      <c r="D13" s="35">
        <v>24</v>
      </c>
      <c r="E13" s="19">
        <f>H12</f>
        <v>198696</v>
      </c>
      <c r="F13" s="33"/>
      <c r="G13" s="33"/>
      <c r="H13" s="20"/>
      <c r="I13" s="21"/>
      <c r="J13" s="29"/>
      <c r="K13" s="24"/>
      <c r="L13" s="24"/>
      <c r="M13" s="24"/>
      <c r="N13" s="24"/>
      <c r="O13" s="24"/>
      <c r="P13" s="24">
        <f>E13</f>
        <v>198696</v>
      </c>
      <c r="Q13" s="25"/>
      <c r="R13" s="27">
        <v>600000</v>
      </c>
      <c r="S13" s="49" t="s">
        <v>17</v>
      </c>
    </row>
    <row r="14" spans="1:19" ht="28.15" customHeight="1" x14ac:dyDescent="0.25">
      <c r="A14" s="73">
        <v>55778</v>
      </c>
      <c r="B14" s="71"/>
      <c r="C14" s="4"/>
      <c r="D14" s="35"/>
      <c r="E14" s="19"/>
      <c r="F14" s="33"/>
      <c r="G14" s="33"/>
      <c r="H14" s="20"/>
      <c r="I14" s="21"/>
      <c r="J14" s="29"/>
      <c r="K14" s="24"/>
      <c r="L14" s="24"/>
      <c r="M14" s="24"/>
      <c r="N14" s="24"/>
      <c r="O14" s="24"/>
      <c r="P14" s="24"/>
      <c r="Q14" s="25"/>
      <c r="R14" s="27">
        <v>198696</v>
      </c>
      <c r="S14" s="49" t="s">
        <v>18</v>
      </c>
    </row>
    <row r="15" spans="1:19" ht="28.15" customHeight="1" x14ac:dyDescent="0.25">
      <c r="A15" s="73">
        <v>55778</v>
      </c>
      <c r="B15" s="71"/>
      <c r="C15" s="4"/>
      <c r="D15" s="35"/>
      <c r="E15" s="19"/>
      <c r="F15" s="33"/>
      <c r="G15" s="33"/>
      <c r="H15" s="20"/>
      <c r="I15" s="21"/>
      <c r="J15" s="29"/>
      <c r="K15" s="24"/>
      <c r="L15" s="24"/>
      <c r="M15" s="24"/>
      <c r="N15" s="24"/>
      <c r="O15" s="24"/>
      <c r="P15" s="24"/>
      <c r="Q15" s="25"/>
      <c r="R15" s="21">
        <v>437636</v>
      </c>
      <c r="S15" s="75" t="s">
        <v>19</v>
      </c>
    </row>
    <row r="16" spans="1:19" ht="28.15" customHeight="1" x14ac:dyDescent="0.25">
      <c r="H16" s="9"/>
      <c r="I16" s="9"/>
    </row>
    <row r="17" spans="8:9" x14ac:dyDescent="0.25">
      <c r="H17" s="9"/>
      <c r="I17" s="9"/>
    </row>
    <row r="18" spans="8:9" x14ac:dyDescent="0.25">
      <c r="H18" s="9"/>
      <c r="I18" s="9"/>
    </row>
    <row r="19" spans="8:9" x14ac:dyDescent="0.25">
      <c r="H19" s="9"/>
      <c r="I19" s="9"/>
    </row>
    <row r="20" spans="8:9" x14ac:dyDescent="0.25">
      <c r="H20" s="9"/>
      <c r="I20" s="9"/>
    </row>
    <row r="21" spans="8:9" x14ac:dyDescent="0.25">
      <c r="H21" s="9"/>
      <c r="I21" s="9"/>
    </row>
    <row r="22" spans="8:9" x14ac:dyDescent="0.25">
      <c r="H22" s="9"/>
      <c r="I22" s="9"/>
    </row>
    <row r="23" spans="8:9" x14ac:dyDescent="0.25">
      <c r="H23" s="9"/>
      <c r="I23" s="9"/>
    </row>
    <row r="24" spans="8:9" x14ac:dyDescent="0.25">
      <c r="H24" s="9"/>
      <c r="I24" s="9"/>
    </row>
    <row r="25" spans="8:9" x14ac:dyDescent="0.25">
      <c r="H25" s="9"/>
      <c r="I25" s="9"/>
    </row>
    <row r="26" spans="8:9" x14ac:dyDescent="0.25">
      <c r="H26" s="9"/>
      <c r="I26" s="9"/>
    </row>
    <row r="27" spans="8:9" x14ac:dyDescent="0.25">
      <c r="H27" s="9"/>
      <c r="I27" s="9"/>
    </row>
    <row r="28" spans="8:9" x14ac:dyDescent="0.25">
      <c r="H28" s="9"/>
      <c r="I28" s="9"/>
    </row>
    <row r="29" spans="8:9" x14ac:dyDescent="0.25">
      <c r="H29" s="9"/>
      <c r="I29" s="9"/>
    </row>
    <row r="32" spans="8:9" ht="15.75" thickBot="1" x14ac:dyDescent="0.3"/>
    <row r="33" spans="10:14" ht="24" thickBot="1" x14ac:dyDescent="0.3">
      <c r="J33" s="58" t="s">
        <v>10</v>
      </c>
      <c r="K33" s="59"/>
      <c r="L33" s="59"/>
      <c r="M33" s="59"/>
      <c r="N33" s="60"/>
    </row>
    <row r="34" spans="10:14" ht="19.5" thickBot="1" x14ac:dyDescent="0.3">
      <c r="J34" s="61" t="s">
        <v>16</v>
      </c>
      <c r="K34" s="62"/>
      <c r="L34" s="62"/>
      <c r="M34" s="62"/>
      <c r="N34" s="63"/>
    </row>
    <row r="35" spans="10:14" ht="18.75" x14ac:dyDescent="0.25">
      <c r="J35" s="64" t="s">
        <v>11</v>
      </c>
      <c r="K35" s="65"/>
      <c r="L35" s="76"/>
      <c r="M35" s="66" t="e">
        <f>#REF!+#REF!</f>
        <v>#REF!</v>
      </c>
      <c r="N35" s="67"/>
    </row>
    <row r="36" spans="10:14" ht="18.75" x14ac:dyDescent="0.25">
      <c r="J36" s="50" t="s">
        <v>12</v>
      </c>
      <c r="K36" s="68"/>
      <c r="L36" s="77"/>
      <c r="M36" s="52" t="e">
        <f>#REF!</f>
        <v>#REF!</v>
      </c>
      <c r="N36" s="53"/>
    </row>
    <row r="37" spans="10:14" ht="18.75" x14ac:dyDescent="0.25">
      <c r="J37" s="50" t="s">
        <v>13</v>
      </c>
      <c r="K37" s="51"/>
      <c r="L37" s="77"/>
      <c r="M37" s="52" t="e">
        <f>#REF!-P11-P9</f>
        <v>#REF!</v>
      </c>
      <c r="N37" s="53"/>
    </row>
    <row r="38" spans="10:14" ht="19.5" thickBot="1" x14ac:dyDescent="0.3">
      <c r="J38" s="54" t="s">
        <v>3</v>
      </c>
      <c r="K38" s="55"/>
      <c r="L38" s="78"/>
      <c r="M38" s="56">
        <v>190981</v>
      </c>
      <c r="N38" s="57"/>
    </row>
  </sheetData>
  <mergeCells count="10">
    <mergeCell ref="J37:K37"/>
    <mergeCell ref="M37:N37"/>
    <mergeCell ref="J38:K38"/>
    <mergeCell ref="M38:N38"/>
    <mergeCell ref="J33:N33"/>
    <mergeCell ref="J34:N34"/>
    <mergeCell ref="J35:K35"/>
    <mergeCell ref="M35:N35"/>
    <mergeCell ref="J36:K36"/>
    <mergeCell ref="M36:N3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2025-05-27T07:10:08Z</dcterms:modified>
</cp:coreProperties>
</file>