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Not upoaded\Not upoaded\"/>
    </mc:Choice>
  </mc:AlternateContent>
  <xr:revisionPtr revIDLastSave="0" documentId="13_ncr:1_{F48D163B-17DA-4692-843B-78525D6206F4}" xr6:coauthVersionLast="36" xr6:coauthVersionMax="47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40" i="1" l="1"/>
  <c r="M29" i="1"/>
  <c r="G29" i="1"/>
  <c r="G27" i="1" l="1"/>
  <c r="M27" i="1"/>
  <c r="G28" i="1"/>
  <c r="M28" i="1"/>
  <c r="G25" i="1"/>
  <c r="M25" i="1"/>
  <c r="G24" i="1"/>
  <c r="M24" i="1"/>
  <c r="G23" i="1"/>
  <c r="M23" i="1"/>
  <c r="M20" i="1"/>
  <c r="M21" i="1"/>
  <c r="G21" i="1"/>
  <c r="G20" i="1" l="1"/>
  <c r="G19" i="1" l="1"/>
  <c r="G18" i="1"/>
  <c r="L18" i="1" s="1"/>
  <c r="P17" i="1"/>
  <c r="S14" i="1" l="1"/>
  <c r="P16" i="1"/>
  <c r="S16" i="1" s="1"/>
  <c r="G17" i="1"/>
  <c r="H17" i="1" s="1"/>
  <c r="L17" i="1" s="1"/>
  <c r="J17" i="1" l="1"/>
  <c r="I17" i="1"/>
  <c r="G16" i="1"/>
  <c r="J16" i="1" s="1"/>
  <c r="P9" i="1"/>
  <c r="S9" i="1" s="1"/>
  <c r="P10" i="1"/>
  <c r="S10" i="1" s="1"/>
  <c r="P11" i="1"/>
  <c r="S11" i="1" s="1"/>
  <c r="P12" i="1"/>
  <c r="S12" i="1" s="1"/>
  <c r="P13" i="1"/>
  <c r="S13" i="1" s="1"/>
  <c r="P15" i="1"/>
  <c r="S15" i="1" s="1"/>
  <c r="P8" i="1"/>
  <c r="H16" i="1" l="1"/>
  <c r="L16" i="1" s="1"/>
  <c r="M17" i="1"/>
  <c r="G15" i="1"/>
  <c r="H15" i="1" s="1"/>
  <c r="L15" i="1" s="1"/>
  <c r="I16" i="1" l="1"/>
  <c r="M16" i="1" s="1"/>
  <c r="J15" i="1"/>
  <c r="I15" i="1"/>
  <c r="G14" i="1"/>
  <c r="H14" i="1" s="1"/>
  <c r="L14" i="1" s="1"/>
  <c r="M15" i="1" l="1"/>
  <c r="J14" i="1"/>
  <c r="I14" i="1"/>
  <c r="G13" i="1"/>
  <c r="H13" i="1" s="1"/>
  <c r="G12" i="1"/>
  <c r="J12" i="1" s="1"/>
  <c r="J13" i="1" l="1"/>
  <c r="M14" i="1"/>
  <c r="L13" i="1"/>
  <c r="I13" i="1"/>
  <c r="H12" i="1"/>
  <c r="L12" i="1" s="1"/>
  <c r="G11" i="1"/>
  <c r="H11" i="1" s="1"/>
  <c r="L11" i="1" s="1"/>
  <c r="M13" i="1" l="1"/>
  <c r="J11" i="1"/>
  <c r="I12" i="1"/>
  <c r="M12" i="1" s="1"/>
  <c r="I11" i="1"/>
  <c r="G10" i="1"/>
  <c r="H10" i="1" l="1"/>
  <c r="L10" i="1" s="1"/>
  <c r="J10" i="1"/>
  <c r="M11" i="1"/>
  <c r="I10" i="1" l="1"/>
  <c r="M10" i="1" s="1"/>
  <c r="E8" i="1"/>
  <c r="E7" i="1" l="1"/>
  <c r="S8" i="1" l="1"/>
  <c r="G9" i="1"/>
  <c r="J9" i="1" s="1"/>
  <c r="S7" i="1"/>
  <c r="G8" i="1"/>
  <c r="G7" i="1"/>
  <c r="S33" i="1" l="1"/>
  <c r="H8" i="1"/>
  <c r="L8" i="1" s="1"/>
  <c r="J8" i="1"/>
  <c r="H9" i="1"/>
  <c r="H7" i="1"/>
  <c r="L7" i="1" s="1"/>
  <c r="J7" i="1"/>
  <c r="I8" i="1" l="1"/>
  <c r="M8" i="1" s="1"/>
  <c r="I9" i="1"/>
  <c r="L9" i="1"/>
  <c r="I7" i="1"/>
  <c r="M7" i="1" s="1"/>
  <c r="M9" i="1" l="1"/>
  <c r="M33" i="1" s="1"/>
  <c r="S35" i="1" l="1"/>
  <c r="M39" i="1" s="1"/>
</calcChain>
</file>

<file path=xl/sharedStrings.xml><?xml version="1.0" encoding="utf-8"?>
<sst xmlns="http://schemas.openxmlformats.org/spreadsheetml/2006/main" count="98" uniqueCount="95">
  <si>
    <t>Amount</t>
  </si>
  <si>
    <t>PAYMENT NOTE No.</t>
  </si>
  <si>
    <t>UTR</t>
  </si>
  <si>
    <t>SD (5%)</t>
  </si>
  <si>
    <t>Advance paid</t>
  </si>
  <si>
    <t>Total Payable Amount Rs. -</t>
  </si>
  <si>
    <t>Total Paid Amount Rs. -</t>
  </si>
  <si>
    <t>Balance Payable Amount Rs. -</t>
  </si>
  <si>
    <t>BPM Security &amp; Manpower Services</t>
  </si>
  <si>
    <t>19-12-2022 NEFT/AXISP00347268576/RIUP22/1558/BPM SECURITY M 11221.00</t>
  </si>
  <si>
    <t>RIUP22/1558</t>
  </si>
  <si>
    <t>12-01-2023 NEFT/AXISP00354377374/RIUP22/1844/BPM SECURITY M 19800.00</t>
  </si>
  <si>
    <t>RIUP22/1844</t>
  </si>
  <si>
    <t>14-02-2023 NEFT/AXISP00363038365/RIUP22/2169/BPM SECURITY M ₹ 19,800.00</t>
  </si>
  <si>
    <t>RIUP22/2169</t>
  </si>
  <si>
    <t>09-03-2023 NEFT/AXISP00370113950/RIUP22/2523/BPM SECURITY M 19800.00</t>
  </si>
  <si>
    <t>RIUP22/2523</t>
  </si>
  <si>
    <t>19-04-2023 19-04-2023 NEFT/AXISP00382826207/SPUP23/0129/BPM SECURITY M 19800.00</t>
  </si>
  <si>
    <t>16-05-2023 NEFT/AXISP00390411250/RIUP23/238/BPM SECURITY MA 19800.00</t>
  </si>
  <si>
    <t>SPUP23/0129</t>
  </si>
  <si>
    <t>RIUP23/238</t>
  </si>
  <si>
    <t>09-06-2023 NEFT/AXISP00397387014/RIUP23/564/BPM SECURITY MA 19800.00</t>
  </si>
  <si>
    <t>10-08-2023 NEFT/AXISP00414696958/RIUP23/1430/BPM SECURITY M 39600.00</t>
  </si>
  <si>
    <t>RIUP23/564</t>
  </si>
  <si>
    <t>RIUP23/1430</t>
  </si>
  <si>
    <t>13-09-2023 NEFT/AXISP00424687446/RIUP23/1995/BPM SECURITY &amp; MAN/ICIC0000668 39600.00</t>
  </si>
  <si>
    <t>RIUP23/1995</t>
  </si>
  <si>
    <t>11-07-2023 NEFT/AXISP00406114777/RIUP23/1048/BPM SECURITY M 31349.00 31550634.23 CBB</t>
  </si>
  <si>
    <t>RIUP23/1048</t>
  </si>
  <si>
    <t>10-05-2023 NEFT/AXISP00388990951/RIUP23/182/BPM SECURITY MA 16440.00</t>
  </si>
  <si>
    <t>RIUP23/182</t>
  </si>
  <si>
    <t>23-10-2023 NEFT/AXISP00436449471/RIUP23/2744/BPM SECURITY &amp; MAN/ICIC0000668 39600.00</t>
  </si>
  <si>
    <t>RIUP23/2744</t>
  </si>
  <si>
    <t>08-11-2023 NEFT/AXISP00441869066/RIUP23/2973/BPM SECURITY &amp; MAN/ICIC0000668 34500.00</t>
  </si>
  <si>
    <t>RIUP23/2973</t>
  </si>
  <si>
    <t>29-11-2023 NEFT/AXISP00447355224/RIUP23/3410/BPM SECURITY &amp; MAN/ICIC0000668 39600.00</t>
  </si>
  <si>
    <t>11-12-2023 NEFT/AXISP00451701545/RIUP23/3653/BPM SECURITY &amp; MAN/ICIC0000668 39600.00</t>
  </si>
  <si>
    <t>19-01-2024 NEFT/AXISP00463568241/RIUP23/4183/BPM SECURITY &amp; MAN/ICIC0000668 39600.00</t>
  </si>
  <si>
    <t>17-02-2024 NEFT/AXISP00472186536/RIUP23/4624/BPM SECURITY &amp; MAN/ICIC0000668 39600.00</t>
  </si>
  <si>
    <t>22-03-2024 NEFT/AXISP00483612621/RIUP23/4910/BPM SECURITY &amp; MAN/ICIC0000668 21600.00</t>
  </si>
  <si>
    <t>31-03-2024 NEFT/AXISP00486642297/RIUP23/5315/BPM SECURITY &amp; MAN/ICIC0000668 39600.00</t>
  </si>
  <si>
    <t>RIUP23/3410</t>
  </si>
  <si>
    <t>RIUP23/3653</t>
  </si>
  <si>
    <t>RIUP23/4183</t>
  </si>
  <si>
    <t>RIUP23/4624</t>
  </si>
  <si>
    <t>RIUP23/4910</t>
  </si>
  <si>
    <t>RIUP23/5315</t>
  </si>
  <si>
    <t>3,6,8,12,15,18</t>
  </si>
  <si>
    <t>ADVANCE / SURPLUS</t>
  </si>
  <si>
    <t>GST REMAINING</t>
  </si>
  <si>
    <t>GST RELEASE</t>
  </si>
  <si>
    <t>21,  25,  28</t>
  </si>
  <si>
    <t>31,  34,  37</t>
  </si>
  <si>
    <t>DG battery theft amount Rs 1,40,000 is recovered as per work done form. Please check GST credit &amp; arrange to process balance payment if any. As per row no 163#</t>
  </si>
  <si>
    <t>Uttar Pradesh</t>
  </si>
  <si>
    <t>Shamli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</si>
  <si>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</si>
  <si>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</si>
  <si>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</si>
  <si>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</si>
  <si>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</si>
  <si>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</si>
  <si>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</si>
  <si>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</si>
  <si>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</si>
  <si>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</si>
  <si>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</si>
  <si>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</si>
  <si>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</si>
  <si>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</si>
  <si>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</si>
  <si>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</si>
  <si>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</si>
  <si>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</si>
  <si>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</si>
  <si>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Diviyapur Village -  Dist. Auraiya -UP - Security for the Month of December 2022  - SECURITY &amp; MANPOWER SERVICES Work.</t>
  </si>
  <si>
    <t>Diviyapur Village   Dist. Auraiya -UP - Security for the Month of November 2022 - SECURITY &amp; MANPOWER SERVICES Work.</t>
  </si>
  <si>
    <t>Diviyapur Village  Dist. Auraiya -UP - Security for the Month ofJanuary 2023  - SECURITY &amp; MANPOWER SERVICES Work.</t>
  </si>
  <si>
    <t>Diviyapur Village   Dist. Auraiya -UP - Security for the Month of february 2023  - SECURITY &amp; MANPOWER SERVICES Work.</t>
  </si>
  <si>
    <t>Diviyapur Village   Dist. Auraiya -UP - Security for the Month ofApril 2023  - SECURITY &amp; MANPOWER SERVICES Work.</t>
  </si>
  <si>
    <t>Diviyapur Village   Dist. Auraiya -UP - Security for the Month of March 2023  - SECURITY &amp; MANPOWER SERVICES Work.</t>
  </si>
  <si>
    <t>Diviyapur Village   Dist. Auraiya -UP - Security for the Month of May 2023  - SECURITY &amp; MANPOWER SERVICES Work.</t>
  </si>
  <si>
    <t>Diviyapur Village   Dist. Auraiya -UP - Security for the Month of June 2023  - SECURITY &amp; MANPOWER SERVICES Work.</t>
  </si>
  <si>
    <t>Diviyapur Village   Dist. Auraiya -UP - Security for the Month of July2023  - SECURITY &amp; MANPOWER SERVICES Work.</t>
  </si>
  <si>
    <t>Diviyapur Village   Dist. Auraiya -UP - Security for the Month of August 2023  - SECURITY &amp; MANPOWER SERVICES Work.</t>
  </si>
  <si>
    <t>Diviyapur Village   Dist. Auraiya -UP - Security for the Month of September 2023  - SECURITY &amp; MANPOWER SERVICES Work.</t>
  </si>
  <si>
    <t>Diviyapur Village   Dist. Auraiya -UP - Security for the month of Octomber 2023  - SECURITY &amp; MANPOWER SERVICES Work.</t>
  </si>
  <si>
    <t>Diviyapur Village   Dist. Auraiya -UP - Security for the month of Nov 2023  - SECURITY &amp; MANPOWER SERVICES Work.</t>
  </si>
  <si>
    <t>Diviyapur Village   Dist. Auraiya -UP - Security for the month of Dec 2023  - SECURITY &amp; MANPOWER SERVICES Work.</t>
  </si>
  <si>
    <t>Diviyapur Village   Dist. Auraiya -UP - Security for the month of Jan 2024  - SECURITY &amp; MANPOWER SERVICES Work.</t>
  </si>
  <si>
    <t>Diviyapur Village   Dist. Auraiya -UP - Security for the month of Feb 2024  - SECURITY &amp; MANPOWER SERVICES Work.</t>
  </si>
  <si>
    <t>Diviyapur Village   Dist. Auraiya -UP - Security for the month of Mar 2024  - SECURITY &amp; MANPOWER SERVICES Work.</t>
  </si>
  <si>
    <t>Diviyapur Village   Dist. Auraiya -UP - Security for the month of April 2024  - SECURITY &amp; MANPOWER SERVICES Work.</t>
  </si>
  <si>
    <t>Diviyapur Village   Dist. Auraiya -UP - Security for the month of May 2024  - SECURITY &amp; MANPOWER SERVICES Work.</t>
  </si>
  <si>
    <t>Diviyapur Village   Dist. Auraiya -UP - Security for the month of JUNE 2024  - SECURITY &amp; MANPOWER SERVICES Work.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</si>
</sst>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[$-409]d\-mmm\-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color rgb="FF333333"/>
      <name val="Calibri"/>
      <family val="2"/>
      <scheme val="minor"/>
    </font>
    <font>
      <sz val="8"/>
      <color theme="1"/>
      <name val="Comic Sans MS"/>
      <family val="4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3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7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0" fontId="0" fillId="2" borderId="21" xfId="0" applyFill="1" applyBorder="1" applyAlignment="1">
      <alignment vertical="center"/>
    </xf>
    <xf numFmtId="164" fontId="0" fillId="2" borderId="21" xfId="1" applyNumberFormat="1" applyFont="1" applyFill="1" applyBorder="1" applyAlignment="1">
      <alignment vertical="center"/>
    </xf>
    <xf numFmtId="164" fontId="5" fillId="2" borderId="21" xfId="1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horizontal="right"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9" fontId="3" fillId="2" borderId="25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9" fontId="3" fillId="2" borderId="29" xfId="1" applyNumberFormat="1" applyFont="1" applyFill="1" applyBorder="1" applyAlignment="1">
      <alignment vertical="center"/>
    </xf>
    <xf numFmtId="9" fontId="3" fillId="2" borderId="30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31" xfId="0" applyBorder="1" applyAlignment="1">
      <alignment vertical="center"/>
    </xf>
    <xf numFmtId="0" fontId="7" fillId="2" borderId="0" xfId="0" applyFont="1" applyFill="1" applyAlignment="1">
      <alignment vertical="center"/>
    </xf>
    <xf numFmtId="0" fontId="6" fillId="2" borderId="15" xfId="0" applyFont="1" applyFill="1" applyBorder="1" applyAlignment="1">
      <alignment horizontal="center" vertical="center" wrapText="1"/>
    </xf>
    <xf numFmtId="164" fontId="0" fillId="2" borderId="25" xfId="1" applyNumberFormat="1" applyFont="1" applyFill="1" applyBorder="1" applyAlignment="1">
      <alignment vertical="center"/>
    </xf>
    <xf numFmtId="0" fontId="8" fillId="0" borderId="32" xfId="0" applyFont="1" applyBorder="1" applyAlignment="1">
      <alignment vertical="center"/>
    </xf>
    <xf numFmtId="164" fontId="0" fillId="2" borderId="13" xfId="1" applyNumberFormat="1" applyFont="1" applyFill="1" applyBorder="1" applyAlignment="1">
      <alignment vertical="center"/>
    </xf>
    <xf numFmtId="164" fontId="0" fillId="2" borderId="31" xfId="1" applyNumberFormat="1" applyFont="1" applyFill="1" applyBorder="1" applyAlignment="1">
      <alignment vertical="center"/>
    </xf>
    <xf numFmtId="164" fontId="0" fillId="2" borderId="11" xfId="1" applyNumberFormat="1" applyFont="1" applyFill="1" applyBorder="1" applyAlignment="1">
      <alignment vertical="center"/>
    </xf>
    <xf numFmtId="0" fontId="8" fillId="0" borderId="13" xfId="0" applyFont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5" xfId="1" applyNumberFormat="1" applyFont="1" applyFill="1" applyBorder="1" applyAlignment="1">
      <alignment horizontal="center" vertical="center"/>
    </xf>
    <xf numFmtId="0" fontId="3" fillId="2" borderId="5" xfId="1" applyNumberFormat="1" applyFont="1" applyFill="1" applyBorder="1" applyAlignment="1">
      <alignment horizontal="center" vertical="center"/>
    </xf>
    <xf numFmtId="0" fontId="3" fillId="2" borderId="11" xfId="1" applyNumberFormat="1" applyFont="1" applyFill="1" applyBorder="1" applyAlignment="1">
      <alignment horizontal="center" vertical="center"/>
    </xf>
    <xf numFmtId="164" fontId="3" fillId="3" borderId="14" xfId="1" applyNumberFormat="1" applyFont="1" applyFill="1" applyBorder="1" applyAlignment="1">
      <alignment vertical="center"/>
    </xf>
    <xf numFmtId="164" fontId="3" fillId="3" borderId="11" xfId="1" applyNumberFormat="1" applyFont="1" applyFill="1" applyBorder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164" fontId="3" fillId="3" borderId="5" xfId="1" applyNumberFormat="1" applyFont="1" applyFill="1" applyBorder="1" applyAlignment="1">
      <alignment vertical="center"/>
    </xf>
    <xf numFmtId="164" fontId="3" fillId="3" borderId="16" xfId="1" applyNumberFormat="1" applyFont="1" applyFill="1" applyBorder="1" applyAlignment="1">
      <alignment vertical="center"/>
    </xf>
    <xf numFmtId="164" fontId="9" fillId="2" borderId="11" xfId="1" applyNumberFormat="1" applyFont="1" applyFill="1" applyBorder="1" applyAlignment="1">
      <alignment vertical="center"/>
    </xf>
    <xf numFmtId="164" fontId="0" fillId="2" borderId="33" xfId="0" applyNumberFormat="1" applyFill="1" applyBorder="1" applyAlignment="1">
      <alignment horizontal="center" vertical="center"/>
    </xf>
    <xf numFmtId="0" fontId="10" fillId="0" borderId="11" xfId="0" applyFont="1" applyBorder="1" applyAlignment="1">
      <alignment wrapText="1"/>
    </xf>
    <xf numFmtId="164" fontId="2" fillId="2" borderId="2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0" fontId="6" fillId="0" borderId="0" xfId="0" applyFont="1"/>
    <xf numFmtId="0" fontId="6" fillId="2" borderId="25" xfId="0" applyFont="1" applyFill="1" applyBorder="1" applyAlignment="1">
      <alignment vertical="center"/>
    </xf>
    <xf numFmtId="0" fontId="6" fillId="2" borderId="25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/>
    </xf>
    <xf numFmtId="43" fontId="11" fillId="2" borderId="25" xfId="1" applyFont="1" applyFill="1" applyBorder="1" applyAlignment="1">
      <alignment horizontal="center" vertical="center"/>
    </xf>
    <xf numFmtId="43" fontId="6" fillId="2" borderId="25" xfId="1" applyFont="1" applyFill="1" applyBorder="1" applyAlignment="1">
      <alignment horizontal="center" vertical="center"/>
    </xf>
    <xf numFmtId="165" fontId="0" fillId="2" borderId="0" xfId="0" applyNumberFormat="1" applyFill="1" applyAlignment="1">
      <alignment horizontal="center" vertical="center"/>
    </xf>
    <xf numFmtId="165" fontId="2" fillId="2" borderId="0" xfId="1" applyNumberFormat="1" applyFont="1" applyFill="1" applyBorder="1" applyAlignment="1">
      <alignment horizontal="center" vertical="center"/>
    </xf>
    <xf numFmtId="165" fontId="3" fillId="2" borderId="2" xfId="0" applyNumberFormat="1" applyFont="1" applyFill="1" applyBorder="1" applyAlignment="1">
      <alignment horizontal="center" vertical="center"/>
    </xf>
    <xf numFmtId="165" fontId="6" fillId="2" borderId="25" xfId="0" applyNumberFormat="1" applyFont="1" applyFill="1" applyBorder="1" applyAlignment="1">
      <alignment horizontal="center" vertical="center"/>
    </xf>
    <xf numFmtId="165" fontId="3" fillId="2" borderId="25" xfId="1" applyNumberFormat="1" applyFont="1" applyFill="1" applyBorder="1" applyAlignment="1">
      <alignment horizontal="center" vertical="center"/>
    </xf>
    <xf numFmtId="165" fontId="3" fillId="2" borderId="13" xfId="0" applyNumberFormat="1" applyFont="1" applyFill="1" applyBorder="1" applyAlignment="1">
      <alignment horizontal="center" vertical="center"/>
    </xf>
    <xf numFmtId="165" fontId="3" fillId="2" borderId="11" xfId="0" applyNumberFormat="1" applyFont="1" applyFill="1" applyBorder="1" applyAlignment="1">
      <alignment horizontal="center" vertical="center"/>
    </xf>
    <xf numFmtId="165" fontId="3" fillId="2" borderId="5" xfId="1" applyNumberFormat="1" applyFont="1" applyFill="1" applyBorder="1" applyAlignment="1">
      <alignment horizontal="center" vertical="center"/>
    </xf>
    <xf numFmtId="165" fontId="3" fillId="2" borderId="11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0"/>
  <sheetViews>
    <sheetView tabSelected="1" topLeftCell="A25" zoomScaleNormal="100" workbookViewId="0">
      <selection activeCell="C31" sqref="C31"/>
    </sheetView>
  </sheetViews>
  <sheetFormatPr defaultColWidth="9" defaultRowHeight="14.4" x14ac:dyDescent="0.3"/>
  <cols>
    <col min="1" max="1" width="10" style="6" bestFit="1" customWidth="1"/>
    <col min="2" max="2" width="30" style="6" customWidth="1"/>
    <col min="3" max="3" width="13.44140625" style="84" bestFit="1" customWidth="1"/>
    <col min="4" max="4" width="11.5546875" style="61" bestFit="1" customWidth="1"/>
    <col min="5" max="5" width="13.21875" style="6" bestFit="1" customWidth="1"/>
    <col min="6" max="7" width="13.21875" style="6" customWidth="1"/>
    <col min="8" max="8" width="14.77734375" style="24" customWidth="1"/>
    <col min="9" max="9" width="12.77734375" style="24" bestFit="1" customWidth="1"/>
    <col min="10" max="10" width="15.21875" style="6" customWidth="1"/>
    <col min="11" max="11" width="10.44140625" style="6" bestFit="1" customWidth="1"/>
    <col min="12" max="12" width="18.77734375" style="6" customWidth="1"/>
    <col min="13" max="13" width="14.77734375" style="6" customWidth="1"/>
    <col min="14" max="14" width="21.77734375" style="6" bestFit="1" customWidth="1"/>
    <col min="15" max="15" width="12.77734375" style="6" bestFit="1" customWidth="1"/>
    <col min="16" max="16" width="14.5546875" style="6" bestFit="1" customWidth="1"/>
    <col min="17" max="18" width="14.5546875" style="6" customWidth="1"/>
    <col min="19" max="19" width="14" style="6" customWidth="1"/>
    <col min="20" max="20" width="106.5546875" style="6" bestFit="1" customWidth="1"/>
    <col min="21" max="16384" width="9" style="6"/>
  </cols>
  <sheetData>
    <row r="1" spans="1:20" ht="15" thickBot="1" x14ac:dyDescent="0.35">
      <c r="A1" s="78" t="s">
        <v>56</v>
      </c>
      <c r="B1" s="5" t="s">
        <v>8</v>
      </c>
      <c r="E1" s="7"/>
      <c r="F1" s="7"/>
      <c r="G1" s="7"/>
      <c r="H1" s="8"/>
      <c r="I1" s="8"/>
    </row>
    <row r="2" spans="1:20" ht="20.399999999999999" thickBot="1" x14ac:dyDescent="0.35">
      <c r="A2" s="78" t="s">
        <v>57</v>
      </c>
      <c r="B2" s="9" t="s">
        <v>54</v>
      </c>
      <c r="C2" s="85"/>
      <c r="D2" s="62"/>
      <c r="E2" s="30"/>
      <c r="F2" s="30"/>
      <c r="G2" s="30"/>
      <c r="H2" s="31"/>
      <c r="I2" s="32"/>
      <c r="J2" s="33"/>
      <c r="K2" s="10"/>
      <c r="L2" s="10"/>
      <c r="M2" s="10"/>
      <c r="N2" s="10"/>
      <c r="O2" s="10"/>
      <c r="P2" s="10"/>
      <c r="Q2" s="10"/>
      <c r="R2" s="10"/>
    </row>
    <row r="3" spans="1:20" ht="20.399999999999999" thickBot="1" x14ac:dyDescent="0.35">
      <c r="A3" s="78" t="s">
        <v>58</v>
      </c>
      <c r="B3" s="76" t="s">
        <v>55</v>
      </c>
      <c r="C3" s="85"/>
      <c r="D3" s="62"/>
      <c r="H3" s="8"/>
      <c r="I3" s="77"/>
      <c r="J3" s="10"/>
      <c r="K3" s="10"/>
      <c r="L3" s="10"/>
      <c r="M3" s="10"/>
      <c r="N3" s="10"/>
      <c r="O3" s="10"/>
      <c r="P3" s="10"/>
      <c r="Q3" s="10"/>
      <c r="R3" s="10"/>
    </row>
    <row r="4" spans="1:20" ht="15" thickBot="1" x14ac:dyDescent="0.35">
      <c r="A4" s="78" t="s">
        <v>59</v>
      </c>
      <c r="B4" s="11" t="s">
        <v>55</v>
      </c>
      <c r="C4" s="86"/>
      <c r="D4" s="63"/>
      <c r="E4" s="10"/>
      <c r="F4" s="10"/>
      <c r="G4" s="10"/>
      <c r="H4" s="12"/>
      <c r="I4" s="12"/>
      <c r="J4" s="10"/>
      <c r="K4" s="10"/>
      <c r="N4" s="10"/>
      <c r="O4" s="13"/>
      <c r="P4" s="13"/>
      <c r="Q4" s="13"/>
      <c r="R4" s="13"/>
      <c r="S4" s="13"/>
      <c r="T4" s="50"/>
    </row>
    <row r="5" spans="1:20" ht="43.95" customHeight="1" thickBot="1" x14ac:dyDescent="0.35">
      <c r="A5" s="79" t="s">
        <v>60</v>
      </c>
      <c r="B5" s="80" t="s">
        <v>61</v>
      </c>
      <c r="C5" s="87" t="s">
        <v>62</v>
      </c>
      <c r="D5" s="81" t="s">
        <v>63</v>
      </c>
      <c r="E5" s="80" t="s">
        <v>64</v>
      </c>
      <c r="F5" s="80" t="s">
        <v>65</v>
      </c>
      <c r="G5" s="81" t="s">
        <v>66</v>
      </c>
      <c r="H5" s="82" t="s">
        <v>67</v>
      </c>
      <c r="I5" s="83" t="s">
        <v>0</v>
      </c>
      <c r="J5" s="80" t="s">
        <v>68</v>
      </c>
      <c r="K5" s="80" t="s">
        <v>69</v>
      </c>
      <c r="L5" s="4" t="s">
        <v>70</v>
      </c>
      <c r="M5" s="4" t="s">
        <v>71</v>
      </c>
      <c r="N5" s="2" t="s">
        <v>1</v>
      </c>
      <c r="O5" s="80" t="s">
        <v>72</v>
      </c>
      <c r="P5" s="80" t="s">
        <v>73</v>
      </c>
      <c r="Q5" s="1" t="s">
        <v>3</v>
      </c>
      <c r="R5" s="2" t="s">
        <v>4</v>
      </c>
      <c r="S5" s="2" t="s">
        <v>74</v>
      </c>
      <c r="T5" s="51" t="s">
        <v>2</v>
      </c>
    </row>
    <row r="6" spans="1:20" x14ac:dyDescent="0.3">
      <c r="B6" s="37"/>
      <c r="C6" s="88"/>
      <c r="D6" s="64"/>
      <c r="E6" s="28"/>
      <c r="F6" s="39"/>
      <c r="G6" s="40"/>
      <c r="H6" s="41">
        <v>0.18</v>
      </c>
      <c r="I6" s="38"/>
      <c r="J6" s="41">
        <v>0.01</v>
      </c>
      <c r="K6" s="42">
        <v>0.05</v>
      </c>
      <c r="L6" s="43"/>
      <c r="M6" s="43"/>
      <c r="N6" s="28"/>
      <c r="O6" s="44"/>
      <c r="P6" s="45">
        <v>0.01</v>
      </c>
      <c r="Q6" s="46">
        <v>0.05</v>
      </c>
      <c r="R6" s="47"/>
      <c r="S6" s="47"/>
      <c r="T6" s="52"/>
    </row>
    <row r="7" spans="1:20" ht="29.55" customHeight="1" x14ac:dyDescent="0.3">
      <c r="A7" s="6">
        <v>53794</v>
      </c>
      <c r="B7" s="3" t="s">
        <v>76</v>
      </c>
      <c r="C7" s="89">
        <v>44896</v>
      </c>
      <c r="D7" s="59">
        <v>46</v>
      </c>
      <c r="E7" s="19">
        <f>(10000/30)*34</f>
        <v>11333.333333333332</v>
      </c>
      <c r="F7" s="27">
        <v>0</v>
      </c>
      <c r="G7" s="27">
        <f t="shared" ref="G7:G13" si="0">E7-F7</f>
        <v>11333.333333333332</v>
      </c>
      <c r="H7" s="15">
        <f t="shared" ref="H7:H14" si="1">G7*$H$6</f>
        <v>2039.9999999999998</v>
      </c>
      <c r="I7" s="20">
        <f t="shared" ref="I7:I13" si="2">G7+H7</f>
        <v>13373.333333333332</v>
      </c>
      <c r="J7" s="20">
        <f>G7*$J$6</f>
        <v>113.33333333333333</v>
      </c>
      <c r="K7" s="16">
        <v>0</v>
      </c>
      <c r="L7" s="16">
        <f t="shared" ref="L7:L13" si="3">H7</f>
        <v>2039.9999999999998</v>
      </c>
      <c r="M7" s="16">
        <f t="shared" ref="M7:M13" si="4">I7-SUM(J7:L7)</f>
        <v>11220</v>
      </c>
      <c r="N7" s="21" t="s">
        <v>10</v>
      </c>
      <c r="O7" s="14">
        <v>11221</v>
      </c>
      <c r="P7" s="14">
        <v>0</v>
      </c>
      <c r="Q7" s="15">
        <v>0</v>
      </c>
      <c r="R7" s="15">
        <v>0</v>
      </c>
      <c r="S7" s="15">
        <f t="shared" ref="S7" si="5">O7-P7</f>
        <v>11221</v>
      </c>
      <c r="T7" s="48" t="s">
        <v>9</v>
      </c>
    </row>
    <row r="8" spans="1:20" ht="29.55" customHeight="1" x14ac:dyDescent="0.3">
      <c r="A8" s="6">
        <v>53794</v>
      </c>
      <c r="B8" s="3" t="s">
        <v>75</v>
      </c>
      <c r="C8" s="89">
        <v>44927</v>
      </c>
      <c r="D8" s="59">
        <v>54</v>
      </c>
      <c r="E8" s="19">
        <f>(10000/30)*60</f>
        <v>20000</v>
      </c>
      <c r="F8" s="27">
        <v>0</v>
      </c>
      <c r="G8" s="27">
        <f t="shared" si="0"/>
        <v>20000</v>
      </c>
      <c r="H8" s="15">
        <f t="shared" si="1"/>
        <v>3600</v>
      </c>
      <c r="I8" s="20">
        <f t="shared" si="2"/>
        <v>23600</v>
      </c>
      <c r="J8" s="20">
        <f>G8*$J$6</f>
        <v>200</v>
      </c>
      <c r="K8" s="16">
        <v>0</v>
      </c>
      <c r="L8" s="16">
        <f t="shared" si="3"/>
        <v>3600</v>
      </c>
      <c r="M8" s="16">
        <f t="shared" si="4"/>
        <v>19800</v>
      </c>
      <c r="N8" s="21" t="s">
        <v>12</v>
      </c>
      <c r="O8" s="14">
        <v>20000</v>
      </c>
      <c r="P8" s="14">
        <f>O8*1%</f>
        <v>200</v>
      </c>
      <c r="Q8" s="15">
        <v>0</v>
      </c>
      <c r="R8" s="15">
        <v>0</v>
      </c>
      <c r="S8" s="15">
        <f>O8-P8-Q8-R8</f>
        <v>19800</v>
      </c>
      <c r="T8" s="48" t="s">
        <v>11</v>
      </c>
    </row>
    <row r="9" spans="1:20" ht="29.55" customHeight="1" x14ac:dyDescent="0.3">
      <c r="A9" s="6">
        <v>53794</v>
      </c>
      <c r="B9" s="3" t="s">
        <v>77</v>
      </c>
      <c r="C9" s="89">
        <v>44958</v>
      </c>
      <c r="D9" s="59">
        <v>58</v>
      </c>
      <c r="E9" s="19">
        <v>20000</v>
      </c>
      <c r="F9" s="27">
        <v>0</v>
      </c>
      <c r="G9" s="27">
        <f t="shared" si="0"/>
        <v>20000</v>
      </c>
      <c r="H9" s="15">
        <f t="shared" si="1"/>
        <v>3600</v>
      </c>
      <c r="I9" s="20">
        <f t="shared" si="2"/>
        <v>23600</v>
      </c>
      <c r="J9" s="20">
        <f>J6*G9</f>
        <v>200</v>
      </c>
      <c r="K9" s="16">
        <v>0</v>
      </c>
      <c r="L9" s="23">
        <f t="shared" si="3"/>
        <v>3600</v>
      </c>
      <c r="M9" s="16">
        <f t="shared" si="4"/>
        <v>19800</v>
      </c>
      <c r="N9" s="21" t="s">
        <v>14</v>
      </c>
      <c r="O9" s="14">
        <v>20000</v>
      </c>
      <c r="P9" s="14">
        <f t="shared" ref="P9:P13" si="6">O9*1%</f>
        <v>200</v>
      </c>
      <c r="Q9" s="15"/>
      <c r="R9" s="15"/>
      <c r="S9" s="15">
        <f t="shared" ref="S9:S14" si="7">O9-P9-Q9-R9</f>
        <v>19800</v>
      </c>
      <c r="T9" s="48" t="s">
        <v>13</v>
      </c>
    </row>
    <row r="10" spans="1:20" ht="29.55" customHeight="1" x14ac:dyDescent="0.3">
      <c r="A10" s="6">
        <v>53794</v>
      </c>
      <c r="B10" s="3" t="s">
        <v>78</v>
      </c>
      <c r="C10" s="89">
        <v>44986</v>
      </c>
      <c r="D10" s="59">
        <v>62</v>
      </c>
      <c r="E10" s="19">
        <v>20000</v>
      </c>
      <c r="F10" s="27">
        <v>0</v>
      </c>
      <c r="G10" s="27">
        <f t="shared" si="0"/>
        <v>20000</v>
      </c>
      <c r="H10" s="15">
        <f t="shared" si="1"/>
        <v>3600</v>
      </c>
      <c r="I10" s="20">
        <f t="shared" si="2"/>
        <v>23600</v>
      </c>
      <c r="J10" s="20">
        <f>J6*G10</f>
        <v>200</v>
      </c>
      <c r="K10" s="16">
        <v>0</v>
      </c>
      <c r="L10" s="23">
        <f t="shared" si="3"/>
        <v>3600</v>
      </c>
      <c r="M10" s="16">
        <f t="shared" si="4"/>
        <v>19800</v>
      </c>
      <c r="N10" s="21" t="s">
        <v>16</v>
      </c>
      <c r="O10" s="14">
        <v>20000</v>
      </c>
      <c r="P10" s="14">
        <f t="shared" si="6"/>
        <v>200</v>
      </c>
      <c r="Q10" s="15"/>
      <c r="R10" s="15">
        <v>0</v>
      </c>
      <c r="S10" s="15">
        <f t="shared" si="7"/>
        <v>19800</v>
      </c>
      <c r="T10" s="48" t="s">
        <v>15</v>
      </c>
    </row>
    <row r="11" spans="1:20" ht="52.8" x14ac:dyDescent="0.3">
      <c r="A11" s="6">
        <v>53794</v>
      </c>
      <c r="B11" s="3" t="s">
        <v>80</v>
      </c>
      <c r="C11" s="89">
        <v>45016</v>
      </c>
      <c r="D11" s="59">
        <v>66</v>
      </c>
      <c r="E11" s="19">
        <v>20000</v>
      </c>
      <c r="F11" s="27">
        <v>0</v>
      </c>
      <c r="G11" s="27">
        <f t="shared" si="0"/>
        <v>20000</v>
      </c>
      <c r="H11" s="15">
        <f t="shared" si="1"/>
        <v>3600</v>
      </c>
      <c r="I11" s="20">
        <f t="shared" si="2"/>
        <v>23600</v>
      </c>
      <c r="J11" s="20">
        <f>J6*G11</f>
        <v>200</v>
      </c>
      <c r="K11" s="16">
        <v>0</v>
      </c>
      <c r="L11" s="23">
        <f t="shared" si="3"/>
        <v>3600</v>
      </c>
      <c r="M11" s="16">
        <f t="shared" si="4"/>
        <v>19800</v>
      </c>
      <c r="N11" s="21" t="s">
        <v>19</v>
      </c>
      <c r="O11" s="14">
        <v>20000</v>
      </c>
      <c r="P11" s="14">
        <f t="shared" si="6"/>
        <v>200</v>
      </c>
      <c r="Q11" s="15"/>
      <c r="R11" s="15">
        <v>0</v>
      </c>
      <c r="S11" s="15">
        <f t="shared" si="7"/>
        <v>19800</v>
      </c>
      <c r="T11" s="49" t="s">
        <v>17</v>
      </c>
    </row>
    <row r="12" spans="1:20" ht="52.8" x14ac:dyDescent="0.3">
      <c r="A12" s="6">
        <v>53794</v>
      </c>
      <c r="B12" s="3" t="s">
        <v>79</v>
      </c>
      <c r="C12" s="89">
        <v>45046</v>
      </c>
      <c r="D12" s="59">
        <v>3</v>
      </c>
      <c r="E12" s="19">
        <v>20000</v>
      </c>
      <c r="F12" s="27">
        <v>0</v>
      </c>
      <c r="G12" s="27">
        <f t="shared" si="0"/>
        <v>20000</v>
      </c>
      <c r="H12" s="15">
        <f t="shared" si="1"/>
        <v>3600</v>
      </c>
      <c r="I12" s="20">
        <f t="shared" si="2"/>
        <v>23600</v>
      </c>
      <c r="J12" s="20">
        <f>J6*G12</f>
        <v>200</v>
      </c>
      <c r="K12" s="16">
        <v>0</v>
      </c>
      <c r="L12" s="67">
        <f t="shared" si="3"/>
        <v>3600</v>
      </c>
      <c r="M12" s="16">
        <f t="shared" si="4"/>
        <v>19800</v>
      </c>
      <c r="N12" s="21" t="s">
        <v>20</v>
      </c>
      <c r="O12" s="14">
        <v>20000</v>
      </c>
      <c r="P12" s="14">
        <f t="shared" si="6"/>
        <v>200</v>
      </c>
      <c r="Q12" s="15"/>
      <c r="R12" s="15">
        <v>0</v>
      </c>
      <c r="S12" s="15">
        <f t="shared" si="7"/>
        <v>19800</v>
      </c>
      <c r="T12" s="49" t="s">
        <v>18</v>
      </c>
    </row>
    <row r="13" spans="1:20" ht="52.8" x14ac:dyDescent="0.3">
      <c r="A13" s="6">
        <v>53794</v>
      </c>
      <c r="B13" s="3" t="s">
        <v>81</v>
      </c>
      <c r="C13" s="89">
        <v>45077</v>
      </c>
      <c r="D13" s="59">
        <v>6</v>
      </c>
      <c r="E13" s="19">
        <v>20000</v>
      </c>
      <c r="F13" s="27">
        <v>0</v>
      </c>
      <c r="G13" s="27">
        <f t="shared" si="0"/>
        <v>20000</v>
      </c>
      <c r="H13" s="15">
        <f t="shared" si="1"/>
        <v>3600</v>
      </c>
      <c r="I13" s="20">
        <f t="shared" si="2"/>
        <v>23600</v>
      </c>
      <c r="J13" s="20">
        <f>J6*G13</f>
        <v>200</v>
      </c>
      <c r="K13" s="16">
        <v>0</v>
      </c>
      <c r="L13" s="67">
        <f t="shared" si="3"/>
        <v>3600</v>
      </c>
      <c r="M13" s="16">
        <f t="shared" si="4"/>
        <v>19800</v>
      </c>
      <c r="N13" s="34" t="s">
        <v>23</v>
      </c>
      <c r="O13" s="14">
        <v>20000</v>
      </c>
      <c r="P13" s="14">
        <f t="shared" si="6"/>
        <v>200</v>
      </c>
      <c r="Q13" s="35"/>
      <c r="R13" s="35"/>
      <c r="S13" s="15">
        <f t="shared" si="7"/>
        <v>19800</v>
      </c>
      <c r="T13" s="49" t="s">
        <v>21</v>
      </c>
    </row>
    <row r="14" spans="1:20" ht="52.8" x14ac:dyDescent="0.3">
      <c r="A14" s="6">
        <v>53794</v>
      </c>
      <c r="B14" s="3" t="s">
        <v>82</v>
      </c>
      <c r="C14" s="89">
        <v>45107</v>
      </c>
      <c r="D14" s="59">
        <v>8</v>
      </c>
      <c r="E14" s="19">
        <v>31666</v>
      </c>
      <c r="F14" s="27">
        <v>0</v>
      </c>
      <c r="G14" s="27">
        <f t="shared" ref="G14:G16" si="8">E14-F14</f>
        <v>31666</v>
      </c>
      <c r="H14" s="15">
        <f t="shared" si="1"/>
        <v>5699.88</v>
      </c>
      <c r="I14" s="20">
        <f t="shared" ref="I14" si="9">G14+H14</f>
        <v>37365.879999999997</v>
      </c>
      <c r="J14" s="20">
        <f>1%*G14</f>
        <v>316.66000000000003</v>
      </c>
      <c r="K14" s="16">
        <v>0</v>
      </c>
      <c r="L14" s="67">
        <f t="shared" ref="L14" si="10">H14</f>
        <v>5699.88</v>
      </c>
      <c r="M14" s="16">
        <f t="shared" ref="M14" si="11">I14-SUM(J14:L14)</f>
        <v>31349.339999999997</v>
      </c>
      <c r="N14" s="34" t="s">
        <v>28</v>
      </c>
      <c r="O14" s="14">
        <v>31349</v>
      </c>
      <c r="P14" s="14">
        <v>0</v>
      </c>
      <c r="Q14" s="35"/>
      <c r="R14" s="35"/>
      <c r="S14" s="15">
        <f t="shared" si="7"/>
        <v>31349</v>
      </c>
      <c r="T14" s="49" t="s">
        <v>27</v>
      </c>
    </row>
    <row r="15" spans="1:20" ht="52.8" x14ac:dyDescent="0.3">
      <c r="A15" s="6">
        <v>53794</v>
      </c>
      <c r="B15" s="3" t="s">
        <v>83</v>
      </c>
      <c r="C15" s="90">
        <v>45138</v>
      </c>
      <c r="D15" s="60">
        <v>12</v>
      </c>
      <c r="E15" s="22">
        <v>40000</v>
      </c>
      <c r="F15" s="27">
        <v>0</v>
      </c>
      <c r="G15" s="27">
        <f t="shared" si="8"/>
        <v>40000</v>
      </c>
      <c r="H15" s="15">
        <f t="shared" ref="H15:H16" si="12">G15*$H$6</f>
        <v>7200</v>
      </c>
      <c r="I15" s="20">
        <f t="shared" ref="I15:I16" si="13">G15+H15</f>
        <v>47200</v>
      </c>
      <c r="J15" s="20">
        <f>1%*G15</f>
        <v>400</v>
      </c>
      <c r="K15" s="16">
        <v>0</v>
      </c>
      <c r="L15" s="67">
        <f t="shared" ref="L15:L16" si="14">H15</f>
        <v>7200</v>
      </c>
      <c r="M15" s="16">
        <f t="shared" ref="M15:M16" si="15">I15-SUM(J15:L15)</f>
        <v>39600</v>
      </c>
      <c r="N15" s="34" t="s">
        <v>24</v>
      </c>
      <c r="O15" s="35">
        <v>40000</v>
      </c>
      <c r="P15" s="14">
        <f>O15*1%</f>
        <v>400</v>
      </c>
      <c r="Q15" s="35"/>
      <c r="R15" s="35"/>
      <c r="S15" s="15">
        <f>O15-P15-Q15-R15</f>
        <v>39600</v>
      </c>
      <c r="T15" s="49" t="s">
        <v>22</v>
      </c>
    </row>
    <row r="16" spans="1:20" ht="52.8" x14ac:dyDescent="0.3">
      <c r="A16" s="6">
        <v>53794</v>
      </c>
      <c r="B16" s="3" t="s">
        <v>84</v>
      </c>
      <c r="C16" s="90">
        <v>45169</v>
      </c>
      <c r="D16" s="60">
        <v>15</v>
      </c>
      <c r="E16" s="36">
        <v>40000</v>
      </c>
      <c r="F16" s="27">
        <v>0</v>
      </c>
      <c r="G16" s="36">
        <f t="shared" si="8"/>
        <v>40000</v>
      </c>
      <c r="H16" s="22">
        <f t="shared" si="12"/>
        <v>7200</v>
      </c>
      <c r="I16" s="22">
        <f t="shared" si="13"/>
        <v>47200</v>
      </c>
      <c r="J16" s="20">
        <f>1%*G16</f>
        <v>400</v>
      </c>
      <c r="K16" s="16">
        <v>0</v>
      </c>
      <c r="L16" s="68">
        <f t="shared" si="14"/>
        <v>7200</v>
      </c>
      <c r="M16" s="16">
        <f t="shared" si="15"/>
        <v>39600</v>
      </c>
      <c r="N16" s="34" t="s">
        <v>26</v>
      </c>
      <c r="O16" s="35">
        <v>40000</v>
      </c>
      <c r="P16" s="14">
        <f t="shared" ref="P16:P17" si="16">O16*1%</f>
        <v>400</v>
      </c>
      <c r="Q16" s="35"/>
      <c r="R16" s="35"/>
      <c r="S16" s="15">
        <f t="shared" ref="S16" si="17">O16-P16-Q16-R16</f>
        <v>39600</v>
      </c>
      <c r="T16" s="49" t="s">
        <v>25</v>
      </c>
    </row>
    <row r="17" spans="1:20" ht="52.8" x14ac:dyDescent="0.3">
      <c r="A17" s="6">
        <v>53794</v>
      </c>
      <c r="B17" s="3" t="s">
        <v>85</v>
      </c>
      <c r="C17" s="90">
        <v>45199</v>
      </c>
      <c r="D17" s="60">
        <v>18</v>
      </c>
      <c r="E17" s="36">
        <v>40000</v>
      </c>
      <c r="F17" s="27">
        <v>0</v>
      </c>
      <c r="G17" s="36">
        <f t="shared" ref="G17:G19" si="18">E17-F17</f>
        <v>40000</v>
      </c>
      <c r="H17" s="22">
        <f t="shared" ref="H17" si="19">G17*$H$6</f>
        <v>7200</v>
      </c>
      <c r="I17" s="22">
        <f t="shared" ref="I17" si="20">G17+H17</f>
        <v>47200</v>
      </c>
      <c r="J17" s="20">
        <f>1%*G17</f>
        <v>400</v>
      </c>
      <c r="K17" s="16">
        <v>0</v>
      </c>
      <c r="L17" s="68">
        <f t="shared" ref="L17:L18" si="21">H17</f>
        <v>7200</v>
      </c>
      <c r="M17" s="16">
        <f t="shared" ref="M17" si="22">I17-SUM(J17:L17)</f>
        <v>39600</v>
      </c>
      <c r="N17" s="21" t="s">
        <v>30</v>
      </c>
      <c r="O17" s="22">
        <v>16440</v>
      </c>
      <c r="P17" s="22">
        <f t="shared" si="16"/>
        <v>164.4</v>
      </c>
      <c r="Q17" s="22"/>
      <c r="R17" s="22"/>
      <c r="S17" s="15">
        <v>16440</v>
      </c>
      <c r="T17" s="53" t="s">
        <v>29</v>
      </c>
    </row>
    <row r="18" spans="1:20" ht="21" customHeight="1" x14ac:dyDescent="0.3">
      <c r="A18" s="15">
        <v>53794</v>
      </c>
      <c r="B18" s="17" t="s">
        <v>50</v>
      </c>
      <c r="C18" s="91"/>
      <c r="D18" s="65" t="s">
        <v>47</v>
      </c>
      <c r="E18" s="14">
        <v>34499</v>
      </c>
      <c r="F18" s="27">
        <v>0</v>
      </c>
      <c r="G18" s="14">
        <f t="shared" si="18"/>
        <v>34499</v>
      </c>
      <c r="H18" s="14"/>
      <c r="I18" s="14"/>
      <c r="J18" s="14"/>
      <c r="K18" s="16">
        <v>0</v>
      </c>
      <c r="L18" s="14">
        <f t="shared" si="21"/>
        <v>0</v>
      </c>
      <c r="M18" s="69">
        <v>34499</v>
      </c>
      <c r="N18" s="17" t="s">
        <v>32</v>
      </c>
      <c r="O18" s="14">
        <v>39600</v>
      </c>
      <c r="P18" s="14"/>
      <c r="Q18" s="14"/>
      <c r="R18" s="14"/>
      <c r="S18" s="15">
        <v>39600</v>
      </c>
      <c r="T18" s="53" t="s">
        <v>31</v>
      </c>
    </row>
    <row r="19" spans="1:20" ht="24" customHeight="1" x14ac:dyDescent="0.3">
      <c r="A19" s="15">
        <v>53794</v>
      </c>
      <c r="B19" s="17" t="s">
        <v>86</v>
      </c>
      <c r="C19" s="91">
        <v>45230</v>
      </c>
      <c r="D19" s="65">
        <v>21</v>
      </c>
      <c r="E19" s="14">
        <v>40000</v>
      </c>
      <c r="F19" s="27">
        <v>0</v>
      </c>
      <c r="G19" s="14">
        <f t="shared" si="18"/>
        <v>40000</v>
      </c>
      <c r="H19" s="14">
        <v>7200</v>
      </c>
      <c r="I19" s="14">
        <v>47200</v>
      </c>
      <c r="J19" s="14">
        <v>400</v>
      </c>
      <c r="K19" s="16">
        <v>0</v>
      </c>
      <c r="L19" s="71">
        <v>7200</v>
      </c>
      <c r="M19" s="18">
        <v>34500</v>
      </c>
      <c r="N19" s="17" t="s">
        <v>34</v>
      </c>
      <c r="O19" s="14">
        <v>34500</v>
      </c>
      <c r="P19" s="14"/>
      <c r="Q19" s="14"/>
      <c r="R19" s="14"/>
      <c r="S19" s="15">
        <v>34500</v>
      </c>
      <c r="T19" s="53" t="s">
        <v>33</v>
      </c>
    </row>
    <row r="20" spans="1:20" ht="24" customHeight="1" x14ac:dyDescent="0.3">
      <c r="A20" s="15">
        <v>53794</v>
      </c>
      <c r="B20" s="17" t="s">
        <v>87</v>
      </c>
      <c r="C20" s="91">
        <v>45260</v>
      </c>
      <c r="D20" s="65">
        <v>25</v>
      </c>
      <c r="E20" s="14">
        <v>40000</v>
      </c>
      <c r="F20" s="27">
        <v>0</v>
      </c>
      <c r="G20" s="14">
        <f t="shared" ref="G20:G21" si="23">E20-F20</f>
        <v>40000</v>
      </c>
      <c r="H20" s="14">
        <v>7200</v>
      </c>
      <c r="I20" s="14">
        <v>47200</v>
      </c>
      <c r="J20" s="14">
        <v>400</v>
      </c>
      <c r="K20" s="16">
        <v>0</v>
      </c>
      <c r="L20" s="71">
        <v>7200</v>
      </c>
      <c r="M20" s="16">
        <f t="shared" ref="M20:M21" si="24">I20-SUM(J20:L20)</f>
        <v>39600</v>
      </c>
      <c r="N20" s="17" t="s">
        <v>41</v>
      </c>
      <c r="O20" s="14"/>
      <c r="P20" s="14"/>
      <c r="Q20" s="14"/>
      <c r="R20" s="14"/>
      <c r="S20" s="15">
        <v>39600</v>
      </c>
      <c r="T20" s="54" t="s">
        <v>35</v>
      </c>
    </row>
    <row r="21" spans="1:20" ht="30.75" customHeight="1" x14ac:dyDescent="0.3">
      <c r="A21" s="15">
        <v>53794</v>
      </c>
      <c r="B21" s="17" t="s">
        <v>88</v>
      </c>
      <c r="C21" s="91">
        <v>45291</v>
      </c>
      <c r="D21" s="66">
        <v>28</v>
      </c>
      <c r="E21" s="14">
        <v>40000</v>
      </c>
      <c r="F21" s="27">
        <v>0</v>
      </c>
      <c r="G21" s="14">
        <f t="shared" si="23"/>
        <v>40000</v>
      </c>
      <c r="H21" s="14">
        <v>7200</v>
      </c>
      <c r="I21" s="14">
        <v>47200</v>
      </c>
      <c r="J21" s="14">
        <v>400</v>
      </c>
      <c r="K21" s="16">
        <v>0</v>
      </c>
      <c r="L21" s="71">
        <v>7200</v>
      </c>
      <c r="M21" s="16">
        <f t="shared" si="24"/>
        <v>39600</v>
      </c>
      <c r="N21" s="22" t="s">
        <v>42</v>
      </c>
      <c r="O21" s="22"/>
      <c r="P21" s="22"/>
      <c r="Q21" s="22"/>
      <c r="R21" s="22"/>
      <c r="S21" s="58">
        <v>39600</v>
      </c>
      <c r="T21" s="55" t="s">
        <v>36</v>
      </c>
    </row>
    <row r="22" spans="1:20" ht="30.75" customHeight="1" x14ac:dyDescent="0.3">
      <c r="A22" s="15">
        <v>53794</v>
      </c>
      <c r="B22" s="17" t="s">
        <v>50</v>
      </c>
      <c r="C22" s="91"/>
      <c r="D22" s="66" t="s">
        <v>51</v>
      </c>
      <c r="E22" s="14">
        <v>21600</v>
      </c>
      <c r="F22" s="27"/>
      <c r="G22" s="14"/>
      <c r="H22" s="14"/>
      <c r="I22" s="14"/>
      <c r="J22" s="14"/>
      <c r="K22" s="16"/>
      <c r="L22" s="14"/>
      <c r="M22" s="72">
        <v>21600</v>
      </c>
      <c r="N22" s="22" t="s">
        <v>43</v>
      </c>
      <c r="O22" s="22"/>
      <c r="P22" s="22"/>
      <c r="Q22" s="22"/>
      <c r="R22" s="22"/>
      <c r="S22" s="58">
        <v>39600</v>
      </c>
      <c r="T22" s="55" t="s">
        <v>37</v>
      </c>
    </row>
    <row r="23" spans="1:20" ht="34.5" customHeight="1" x14ac:dyDescent="0.3">
      <c r="A23" s="15">
        <v>53794</v>
      </c>
      <c r="B23" s="17" t="s">
        <v>89</v>
      </c>
      <c r="C23" s="91">
        <v>45322</v>
      </c>
      <c r="D23" s="66">
        <v>31</v>
      </c>
      <c r="E23" s="14">
        <v>40000</v>
      </c>
      <c r="F23" s="27">
        <v>0</v>
      </c>
      <c r="G23" s="14">
        <f t="shared" ref="G23" si="25">E23-F23</f>
        <v>40000</v>
      </c>
      <c r="H23" s="14">
        <v>7200</v>
      </c>
      <c r="I23" s="14">
        <v>47200</v>
      </c>
      <c r="J23" s="14">
        <v>400</v>
      </c>
      <c r="K23" s="16">
        <v>0</v>
      </c>
      <c r="L23" s="71">
        <v>7200</v>
      </c>
      <c r="M23" s="16">
        <f t="shared" ref="M23" si="26">I23-SUM(J23:L23)</f>
        <v>39600</v>
      </c>
      <c r="N23" s="22" t="s">
        <v>44</v>
      </c>
      <c r="O23" s="22"/>
      <c r="P23" s="22"/>
      <c r="Q23" s="22"/>
      <c r="R23" s="22"/>
      <c r="S23" s="58">
        <v>39600</v>
      </c>
      <c r="T23" s="55" t="s">
        <v>38</v>
      </c>
    </row>
    <row r="24" spans="1:20" ht="28.5" customHeight="1" x14ac:dyDescent="0.3">
      <c r="A24" s="15">
        <v>53794</v>
      </c>
      <c r="B24" s="17" t="s">
        <v>90</v>
      </c>
      <c r="C24" s="91">
        <v>45351</v>
      </c>
      <c r="D24" s="66">
        <v>34</v>
      </c>
      <c r="E24" s="14">
        <v>40000</v>
      </c>
      <c r="F24" s="27">
        <v>0</v>
      </c>
      <c r="G24" s="14">
        <f t="shared" ref="G24" si="27">E24-F24</f>
        <v>40000</v>
      </c>
      <c r="H24" s="14">
        <v>7200</v>
      </c>
      <c r="I24" s="14">
        <v>47200</v>
      </c>
      <c r="J24" s="14">
        <v>400</v>
      </c>
      <c r="K24" s="16">
        <v>0</v>
      </c>
      <c r="L24" s="71">
        <v>7200</v>
      </c>
      <c r="M24" s="16">
        <f t="shared" ref="M24" si="28">I24-SUM(J24:L24)</f>
        <v>39600</v>
      </c>
      <c r="N24" s="22" t="s">
        <v>45</v>
      </c>
      <c r="O24" s="22"/>
      <c r="P24" s="22"/>
      <c r="Q24" s="22"/>
      <c r="R24" s="22"/>
      <c r="S24" s="58">
        <v>21600</v>
      </c>
      <c r="T24" s="57" t="s">
        <v>39</v>
      </c>
    </row>
    <row r="25" spans="1:20" ht="29.25" customHeight="1" x14ac:dyDescent="0.3">
      <c r="A25" s="15">
        <v>53794</v>
      </c>
      <c r="B25" s="17" t="s">
        <v>91</v>
      </c>
      <c r="C25" s="91">
        <v>45382</v>
      </c>
      <c r="D25" s="66">
        <v>37</v>
      </c>
      <c r="E25" s="14">
        <v>40000</v>
      </c>
      <c r="F25" s="27">
        <v>0</v>
      </c>
      <c r="G25" s="14">
        <f t="shared" ref="G25" si="29">E25-F25</f>
        <v>40000</v>
      </c>
      <c r="H25" s="14">
        <v>7200</v>
      </c>
      <c r="I25" s="14">
        <v>47200</v>
      </c>
      <c r="J25" s="14">
        <v>400</v>
      </c>
      <c r="K25" s="16">
        <v>0</v>
      </c>
      <c r="L25" s="71">
        <v>7200</v>
      </c>
      <c r="M25" s="16">
        <f t="shared" ref="M25" si="30">I25-SUM(J25:L25)</f>
        <v>39600</v>
      </c>
      <c r="N25" s="22" t="s">
        <v>46</v>
      </c>
      <c r="O25" s="22"/>
      <c r="P25" s="22"/>
      <c r="Q25" s="22"/>
      <c r="R25" s="22"/>
      <c r="S25" s="22">
        <v>39600</v>
      </c>
      <c r="T25" s="56" t="s">
        <v>40</v>
      </c>
    </row>
    <row r="26" spans="1:20" ht="29.25" customHeight="1" x14ac:dyDescent="0.3">
      <c r="A26" s="15">
        <v>53794</v>
      </c>
      <c r="B26" s="17" t="s">
        <v>50</v>
      </c>
      <c r="C26" s="91"/>
      <c r="D26" s="66" t="s">
        <v>52</v>
      </c>
      <c r="E26" s="14">
        <v>21600</v>
      </c>
      <c r="F26" s="27"/>
      <c r="G26" s="14"/>
      <c r="H26" s="14"/>
      <c r="I26" s="14"/>
      <c r="J26" s="14"/>
      <c r="K26" s="26"/>
      <c r="L26" s="14"/>
      <c r="M26" s="72">
        <v>21600</v>
      </c>
      <c r="N26" s="22"/>
      <c r="O26" s="22"/>
      <c r="P26" s="22"/>
      <c r="Q26" s="22"/>
      <c r="R26" s="22"/>
      <c r="S26" s="22"/>
      <c r="T26" s="56"/>
    </row>
    <row r="27" spans="1:20" ht="29.25" customHeight="1" x14ac:dyDescent="0.3">
      <c r="A27" s="22">
        <v>53794</v>
      </c>
      <c r="B27" s="22" t="s">
        <v>92</v>
      </c>
      <c r="C27" s="92">
        <v>45412</v>
      </c>
      <c r="D27" s="66">
        <v>6</v>
      </c>
      <c r="E27" s="22">
        <v>40000</v>
      </c>
      <c r="F27" s="22">
        <v>0</v>
      </c>
      <c r="G27" s="22">
        <f t="shared" ref="G27:G28" si="31">E27-F27</f>
        <v>40000</v>
      </c>
      <c r="H27" s="22">
        <v>7200</v>
      </c>
      <c r="I27" s="22">
        <v>47200</v>
      </c>
      <c r="J27" s="22">
        <v>400</v>
      </c>
      <c r="K27" s="22">
        <v>0</v>
      </c>
      <c r="L27" s="22">
        <v>7200</v>
      </c>
      <c r="M27" s="22">
        <f t="shared" ref="M27:M28" si="32">I27-SUM(J27:L27)</f>
        <v>39600</v>
      </c>
      <c r="N27" s="22"/>
      <c r="O27" s="22"/>
      <c r="P27" s="22"/>
      <c r="Q27" s="22"/>
      <c r="R27" s="22"/>
      <c r="S27" s="22"/>
      <c r="T27" s="56"/>
    </row>
    <row r="28" spans="1:20" ht="28.5" customHeight="1" x14ac:dyDescent="0.3">
      <c r="A28" s="22">
        <v>53794</v>
      </c>
      <c r="B28" s="22" t="s">
        <v>93</v>
      </c>
      <c r="C28" s="92">
        <v>45443</v>
      </c>
      <c r="D28" s="66">
        <v>3</v>
      </c>
      <c r="E28" s="22">
        <v>40000</v>
      </c>
      <c r="F28" s="22">
        <v>0</v>
      </c>
      <c r="G28" s="22">
        <f t="shared" si="31"/>
        <v>40000</v>
      </c>
      <c r="H28" s="22">
        <v>7200</v>
      </c>
      <c r="I28" s="22">
        <v>47200</v>
      </c>
      <c r="J28" s="22">
        <v>400</v>
      </c>
      <c r="K28" s="22">
        <v>0</v>
      </c>
      <c r="L28" s="22">
        <v>7200</v>
      </c>
      <c r="M28" s="22">
        <f t="shared" si="32"/>
        <v>39600</v>
      </c>
      <c r="N28" s="22"/>
      <c r="O28" s="22"/>
      <c r="P28" s="22"/>
      <c r="Q28" s="22"/>
      <c r="R28" s="22"/>
      <c r="S28" s="22"/>
      <c r="T28" s="56"/>
    </row>
    <row r="29" spans="1:20" ht="28.5" customHeight="1" x14ac:dyDescent="0.3">
      <c r="A29" s="22">
        <v>53794</v>
      </c>
      <c r="B29" s="73" t="s">
        <v>94</v>
      </c>
      <c r="C29" s="92">
        <v>45473</v>
      </c>
      <c r="D29" s="66">
        <v>9</v>
      </c>
      <c r="E29" s="22">
        <v>24000</v>
      </c>
      <c r="F29" s="22"/>
      <c r="G29" s="22">
        <f t="shared" ref="G29" si="33">E29-F29</f>
        <v>24000</v>
      </c>
      <c r="H29" s="22">
        <v>7200</v>
      </c>
      <c r="I29" s="22">
        <v>47200</v>
      </c>
      <c r="J29" s="22">
        <v>400</v>
      </c>
      <c r="K29" s="22">
        <v>0</v>
      </c>
      <c r="L29" s="22">
        <v>7200</v>
      </c>
      <c r="M29" s="22">
        <f t="shared" ref="M29" si="34">I29-SUM(J29:L29)</f>
        <v>39600</v>
      </c>
      <c r="N29" s="22"/>
      <c r="O29" s="22"/>
      <c r="P29" s="22"/>
      <c r="Q29" s="22"/>
      <c r="R29" s="22"/>
      <c r="S29" s="22"/>
      <c r="T29" s="56"/>
    </row>
    <row r="30" spans="1:20" ht="26.25" customHeight="1" x14ac:dyDescent="0.3">
      <c r="A30" s="15"/>
      <c r="B30" s="22"/>
      <c r="C30" s="92"/>
      <c r="D30" s="66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56"/>
    </row>
    <row r="31" spans="1:20" ht="26.25" customHeight="1" x14ac:dyDescent="0.3">
      <c r="A31" s="15"/>
      <c r="B31" s="22"/>
      <c r="C31" s="92"/>
      <c r="D31" s="66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56"/>
    </row>
    <row r="32" spans="1:20" ht="24.75" customHeight="1" x14ac:dyDescent="0.3">
      <c r="A32" s="14"/>
      <c r="B32" s="22"/>
      <c r="C32" s="92"/>
      <c r="D32" s="66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56"/>
    </row>
    <row r="33" spans="1:20" ht="25.5" customHeight="1" x14ac:dyDescent="0.3">
      <c r="A33" s="14"/>
      <c r="B33" s="14"/>
      <c r="C33" s="91"/>
      <c r="D33" s="65"/>
      <c r="E33" s="14"/>
      <c r="F33" s="14"/>
      <c r="G33" s="14"/>
      <c r="H33" s="14"/>
      <c r="I33" s="14"/>
      <c r="J33" s="29" t="s">
        <v>5</v>
      </c>
      <c r="K33" s="29"/>
      <c r="L33" s="29"/>
      <c r="M33" s="29">
        <f>SUM(M7:M31)</f>
        <v>709168.34</v>
      </c>
      <c r="N33" s="29"/>
      <c r="O33" s="29"/>
      <c r="P33" s="29" t="s">
        <v>6</v>
      </c>
      <c r="Q33" s="29"/>
      <c r="R33" s="29"/>
      <c r="S33" s="25">
        <f>SUM(S6:S31)</f>
        <v>550710</v>
      </c>
      <c r="T33" s="56"/>
    </row>
    <row r="34" spans="1:20" ht="24" customHeight="1" x14ac:dyDescent="0.2">
      <c r="A34" s="14"/>
      <c r="B34" s="14"/>
      <c r="C34" s="91"/>
      <c r="D34" s="65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22">
        <v>140000</v>
      </c>
      <c r="T34" s="75" t="s">
        <v>53</v>
      </c>
    </row>
    <row r="35" spans="1:20" ht="24.75" customHeight="1" x14ac:dyDescent="0.3">
      <c r="A35" s="14"/>
      <c r="B35" s="14"/>
      <c r="C35" s="91"/>
      <c r="D35" s="65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29" t="s">
        <v>7</v>
      </c>
      <c r="Q35" s="14"/>
      <c r="R35" s="14"/>
      <c r="S35" s="25">
        <f>M33-S33-S34</f>
        <v>18458.339999999967</v>
      </c>
      <c r="T35" s="56"/>
    </row>
    <row r="36" spans="1:20" ht="24" customHeight="1" x14ac:dyDescent="0.3">
      <c r="A36" s="14"/>
      <c r="B36" s="14"/>
      <c r="C36" s="91"/>
      <c r="D36" s="65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5"/>
      <c r="T36" s="56"/>
    </row>
    <row r="37" spans="1:20" ht="26.25" customHeight="1" x14ac:dyDescent="0.3"/>
    <row r="39" spans="1:20" x14ac:dyDescent="0.3">
      <c r="L39" s="70" t="s">
        <v>48</v>
      </c>
      <c r="M39" s="74">
        <f>S35</f>
        <v>18458.339999999967</v>
      </c>
    </row>
    <row r="40" spans="1:20" x14ac:dyDescent="0.3">
      <c r="L40" s="70" t="s">
        <v>49</v>
      </c>
      <c r="M40" s="74">
        <f>L27+L28+L29</f>
        <v>21600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2025-06-03T10:17:09Z</dcterms:modified>
</cp:coreProperties>
</file>