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57665AAD-29C3-4F80-995A-3F403774DF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Sheet1!$A$5:$FJO$32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2" i="1" l="1"/>
  <c r="G18" i="1"/>
  <c r="H18" i="1" s="1"/>
  <c r="N18" i="1" s="1"/>
  <c r="G20" i="1"/>
  <c r="H20" i="1" s="1"/>
  <c r="N20" i="1" s="1"/>
  <c r="E21" i="1" s="1"/>
  <c r="P21" i="1" s="1"/>
  <c r="G22" i="1"/>
  <c r="H22" i="1" s="1"/>
  <c r="N22" i="1" s="1"/>
  <c r="G23" i="1"/>
  <c r="H23" i="1" s="1"/>
  <c r="N23" i="1" s="1"/>
  <c r="E24" i="1" s="1"/>
  <c r="P24" i="1" s="1"/>
  <c r="E25" i="1"/>
  <c r="G25" i="1" s="1"/>
  <c r="H25" i="1" s="1"/>
  <c r="N25" i="1" s="1"/>
  <c r="E26" i="1" s="1"/>
  <c r="P26" i="1" s="1"/>
  <c r="G27" i="1"/>
  <c r="J27" i="1" s="1"/>
  <c r="G29" i="1"/>
  <c r="H29" i="1" s="1"/>
  <c r="N29" i="1" s="1"/>
  <c r="E30" i="1" s="1"/>
  <c r="P30" i="1" s="1"/>
  <c r="G31" i="1"/>
  <c r="K31" i="1" s="1"/>
  <c r="J29" i="1" l="1"/>
  <c r="K27" i="1"/>
  <c r="K22" i="1"/>
  <c r="J22" i="1"/>
  <c r="H27" i="1"/>
  <c r="K29" i="1"/>
  <c r="J25" i="1"/>
  <c r="I22" i="1"/>
  <c r="J18" i="1"/>
  <c r="I29" i="1"/>
  <c r="I18" i="1"/>
  <c r="E19" i="1"/>
  <c r="P19" i="1" s="1"/>
  <c r="J31" i="1"/>
  <c r="H31" i="1"/>
  <c r="N31" i="1" s="1"/>
  <c r="K25" i="1"/>
  <c r="I25" i="1"/>
  <c r="K23" i="1"/>
  <c r="K20" i="1"/>
  <c r="J23" i="1"/>
  <c r="J20" i="1"/>
  <c r="K18" i="1"/>
  <c r="I23" i="1"/>
  <c r="I20" i="1"/>
  <c r="P22" i="1" l="1"/>
  <c r="P29" i="1"/>
  <c r="N27" i="1"/>
  <c r="E28" i="1" s="1"/>
  <c r="P28" i="1" s="1"/>
  <c r="I27" i="1"/>
  <c r="P20" i="1"/>
  <c r="P25" i="1"/>
  <c r="I31" i="1"/>
  <c r="P31" i="1" s="1"/>
  <c r="P23" i="1"/>
  <c r="P18" i="1"/>
  <c r="P27" i="1" l="1"/>
  <c r="G15" i="1"/>
  <c r="J15" i="1" l="1"/>
  <c r="K15" i="1"/>
  <c r="N15" i="1"/>
  <c r="H15" i="1"/>
  <c r="I15" i="1" s="1"/>
  <c r="G13" i="1" l="1"/>
  <c r="N13" i="1" s="1"/>
  <c r="E14" i="1" s="1"/>
  <c r="P14" i="1" s="1"/>
  <c r="H13" i="1" l="1"/>
  <c r="I13" i="1" s="1"/>
  <c r="J13" i="1"/>
  <c r="K13" i="1"/>
  <c r="P13" i="1" l="1"/>
  <c r="G9" i="1"/>
  <c r="N9" i="1" s="1"/>
  <c r="E12" i="1" s="1"/>
  <c r="P12" i="1" s="1"/>
  <c r="G8" i="1"/>
  <c r="M8" i="1" s="1"/>
  <c r="J9" i="1" l="1"/>
  <c r="J8" i="1"/>
  <c r="N8" i="1"/>
  <c r="E11" i="1" s="1"/>
  <c r="P11" i="1" s="1"/>
  <c r="K8" i="1"/>
  <c r="K9" i="1"/>
  <c r="H9" i="1"/>
  <c r="I9" i="1" s="1"/>
  <c r="H8" i="1"/>
  <c r="I8" i="1" s="1"/>
  <c r="G7" i="1"/>
  <c r="K7" i="1" s="1"/>
  <c r="P9" i="1" l="1"/>
  <c r="P8" i="1"/>
  <c r="H7" i="1"/>
  <c r="N7" i="1" s="1"/>
  <c r="J7" i="1"/>
  <c r="I7" i="1" l="1"/>
  <c r="P7" i="1" s="1"/>
  <c r="E10" i="1"/>
  <c r="P10" i="1" s="1"/>
</calcChain>
</file>

<file path=xl/sharedStrings.xml><?xml version="1.0" encoding="utf-8"?>
<sst xmlns="http://schemas.openxmlformats.org/spreadsheetml/2006/main" count="72" uniqueCount="52">
  <si>
    <t>Amount</t>
  </si>
  <si>
    <t>UTR</t>
  </si>
  <si>
    <t>10-10-2023 NEFT/AXISP00432944784/RIUP23/2526/AADI SHAKTI CONSTR/PUNB0388500 248960.00</t>
  </si>
  <si>
    <t>Kasampur Village 50KL 12m Staging  OHT work</t>
  </si>
  <si>
    <t>03-11-2023 NEFT/AXISP00440155778/RIUP23/3003/AADI SHAKTI CONSTR/PUNB0388500 47673.00</t>
  </si>
  <si>
    <t>09-11-2023 NEFT/AXISP00442541879/RIUP23/3167/AADI SHAKTI CONSTR/PUNB0388500 198000.00</t>
  </si>
  <si>
    <t>29-11-2023 NEFT/AXISP00447355223/RIUP23/3407/AADI SHAKTI CONSTR/PUNB0388500 126000.00</t>
  </si>
  <si>
    <t>06-12-2023 NEFT/AXISP00450230173/RIUP23/3623/AADI SHAKTI CONSTR/PUNB0388500 69429.00</t>
  </si>
  <si>
    <t>09-11-2023 NEFT/AXISP00442506532/RIUP23/3143/AADI SHAKTI CONSTR/PUNB0388500 97721.00</t>
  </si>
  <si>
    <t>06-12-2023 NEFT/AXISP00450230172/RIUP23/3624/AADI SHAKTI CONSTR/PUNB0388500 18713.00</t>
  </si>
  <si>
    <t>09-11-2023 NEFT/AXISP00442506533/RIUP23/3147/AADI SHAKTI CONSTR/PUNB0388500 197361.00</t>
  </si>
  <si>
    <t>06-12-2023 NEFT/AXISP00450230174/RIUP23/3625/AADI SHAKTI CONSTR/PUNB0388500 37793.00</t>
  </si>
  <si>
    <t>22-03-2024 NEFT/AXISP00483290486/RIUP23/5233/AADI SHAKTI CONSTR/PUNB0388500 519674.00</t>
  </si>
  <si>
    <t>24-04-2024 NEFT/AXISP00493457025/RIUP24/0184/AADI SHAKTI CONSTR/PUNB0388500 105200.00</t>
  </si>
  <si>
    <t>16-05-2024 NEFT/AXISP00500630402/RIUP24/0351/AADI SHAKTI CONSTR/PUNB0388500 99512.00</t>
  </si>
  <si>
    <t>Aadi Shakti Construction</t>
  </si>
  <si>
    <t>31-07-2024 NEFT/AXISP00522988539/RIUP24/1118/AADI SHAKTI CONSTR/PUNB0388500 250000.00</t>
  </si>
  <si>
    <t>31-07-2024 NEFT/AXISP00522988547/RIUP24/1308/AADI SHAKTI CONSTR/PUNB0388500 247500.00</t>
  </si>
  <si>
    <t>20-08-2024 NEFT/AXISP00530112320/RIUP24/1505/AADI SHAKTI CONSTR/PUNB0388500 99000.00</t>
  </si>
  <si>
    <t>19-08-2024 NEFT/AXISP00529670925/RIUP24/1489/AADI SHAKTI CONSTR/PUNB0388500 99000.00</t>
  </si>
  <si>
    <t>20-08-2024 NEFT/AXISP00530112321/RIUP24/1506/AADI SHAKTI CONSTR/PUNB0388500 99000.00</t>
  </si>
  <si>
    <t>30-10-2024 NEFT/AXISP00561389904/RIUP24/2360/AADI SHAKTI CONSTR/PUNB0388500 495000.00</t>
  </si>
  <si>
    <t>14-11-2024 NEFT/AXISP00569462153/RIUP24/2472/AADI SHAKTI CONSTR/PUNB0388500 198000.00</t>
  </si>
  <si>
    <t>21-06-2025 NEFT/AXISP00681347820/RIUP25/0513/AADI SHAKTI CONSTR/PUNB0388500 200000.00</t>
  </si>
  <si>
    <t>Bhaneri Jaat Village OHT work</t>
  </si>
  <si>
    <t>GST realse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</si>
  <si>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</si>
  <si>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</si>
  <si>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</si>
  <si>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</si>
  <si>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</si>
  <si>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</si>
  <si>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</si>
  <si>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</si>
  <si>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</si>
  <si>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</si>
  <si>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</si>
  <si>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</si>
  <si>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</si>
  <si>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</si>
  <si>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</si>
  <si>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</si>
  <si>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</si>
  <si>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</si>
  <si>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</si>
  <si>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</si>
  <si>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</si>
  <si>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Bhikki Mazra Village 50KL 14m Staging  OHT work</t>
  </si>
  <si>
    <t>20-02-2024 NEFT/AXISP00464478563/RIUP23/4675/AADI SHAKTI CONSTR/PUNB0388500  400876.00</t>
  </si>
  <si>
    <t>25-01-2024 NEFT/AXISP00464983349/RIUP23/4470/AADI SHAKTI CONSTR/PUNB0388500  148500.00</t>
  </si>
  <si>
    <t>Bhaneri Jaat Village OHT  work</t>
  </si>
  <si>
    <t>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</si>
</sst>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sz val="10"/>
      <color rgb="FF333333"/>
      <name val="Calibri"/>
      <family val="2"/>
      <scheme val="minor"/>
    </font>
    <font>
      <sz val="9"/>
      <color theme="1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9" fontId="3" fillId="2" borderId="2" xfId="1" applyNumberFormat="1" applyFont="1" applyFill="1" applyBorder="1" applyAlignment="1">
      <alignment vertical="center"/>
    </xf>
    <xf numFmtId="164" fontId="7" fillId="2" borderId="2" xfId="1" applyNumberFormat="1" applyFont="1" applyFill="1" applyBorder="1" applyAlignment="1">
      <alignment vertical="center"/>
    </xf>
    <xf numFmtId="164" fontId="7" fillId="3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164" fontId="8" fillId="2" borderId="3" xfId="1" applyNumberFormat="1" applyFont="1" applyFill="1" applyBorder="1" applyAlignment="1">
      <alignment vertical="center"/>
    </xf>
    <xf numFmtId="164" fontId="7" fillId="2" borderId="4" xfId="1" applyNumberFormat="1" applyFont="1" applyFill="1" applyBorder="1" applyAlignment="1">
      <alignment vertical="center"/>
    </xf>
    <xf numFmtId="164" fontId="8" fillId="2" borderId="4" xfId="1" applyNumberFormat="1" applyFont="1" applyFill="1" applyBorder="1" applyAlignment="1">
      <alignment vertical="center"/>
    </xf>
    <xf numFmtId="0" fontId="13" fillId="4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5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64" fontId="14" fillId="3" borderId="2" xfId="1" applyNumberFormat="1" applyFont="1" applyFill="1" applyBorder="1" applyAlignment="1">
      <alignment vertical="center"/>
    </xf>
    <xf numFmtId="164" fontId="7" fillId="3" borderId="2" xfId="1" applyNumberFormat="1" applyFont="1" applyFill="1" applyBorder="1" applyAlignment="1">
      <alignment horizontal="right" vertical="center"/>
    </xf>
    <xf numFmtId="2" fontId="0" fillId="3" borderId="5" xfId="0" applyNumberFormat="1" applyFill="1" applyBorder="1" applyAlignment="1">
      <alignment vertical="center"/>
    </xf>
    <xf numFmtId="15" fontId="5" fillId="3" borderId="2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vertical="center"/>
    </xf>
    <xf numFmtId="0" fontId="15" fillId="3" borderId="0" xfId="0" applyFont="1" applyFill="1" applyAlignment="1">
      <alignment vertical="center"/>
    </xf>
    <xf numFmtId="0" fontId="16" fillId="3" borderId="0" xfId="0" applyFont="1" applyFill="1" applyAlignment="1">
      <alignment horizontal="left" vertical="center"/>
    </xf>
    <xf numFmtId="15" fontId="3" fillId="3" borderId="2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164" fontId="3" fillId="2" borderId="8" xfId="1" applyNumberFormat="1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164" fontId="14" fillId="2" borderId="2" xfId="1" applyNumberFormat="1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164" fontId="12" fillId="2" borderId="5" xfId="1" applyNumberFormat="1" applyFont="1" applyFill="1" applyBorder="1" applyAlignment="1">
      <alignment horizontal="center" vertical="center"/>
    </xf>
    <xf numFmtId="165" fontId="12" fillId="2" borderId="5" xfId="0" applyNumberFormat="1" applyFont="1" applyFill="1" applyBorder="1" applyAlignment="1">
      <alignment horizontal="center" vertical="center"/>
    </xf>
    <xf numFmtId="164" fontId="12" fillId="2" borderId="6" xfId="1" applyNumberFormat="1" applyFont="1" applyFill="1" applyBorder="1" applyAlignment="1">
      <alignment horizontal="center" vertical="center"/>
    </xf>
    <xf numFmtId="164" fontId="12" fillId="2" borderId="7" xfId="1" applyNumberFormat="1" applyFont="1" applyFill="1" applyBorder="1" applyAlignment="1">
      <alignment horizontal="center" vertical="center"/>
    </xf>
    <xf numFmtId="165" fontId="12" fillId="2" borderId="6" xfId="0" applyNumberFormat="1" applyFont="1" applyFill="1" applyBorder="1" applyAlignment="1">
      <alignment horizontal="center" vertical="center"/>
    </xf>
    <xf numFmtId="165" fontId="12" fillId="2" borderId="7" xfId="0" applyNumberFormat="1" applyFont="1" applyFill="1" applyBorder="1" applyAlignment="1">
      <alignment horizontal="center" vertical="center"/>
    </xf>
    <xf numFmtId="164" fontId="11" fillId="2" borderId="5" xfId="1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164" fontId="17" fillId="2" borderId="4" xfId="3" applyFont="1" applyFill="1" applyBorder="1" applyAlignment="1">
      <alignment horizontal="center" vertical="center"/>
    </xf>
    <xf numFmtId="164" fontId="6" fillId="2" borderId="4" xfId="3" applyFont="1" applyFill="1" applyBorder="1" applyAlignment="1">
      <alignment horizontal="center" vertical="center"/>
    </xf>
  </cellXfs>
  <cellStyles count="4">
    <cellStyle name="Comma" xfId="1" builtinId="3"/>
    <cellStyle name="Comma 2" xfId="2" xr:uid="{B9EDBF03-7A27-4F3E-9CDC-AD78C60BBB41}"/>
    <cellStyle name="Comma 3" xfId="3" xr:uid="{B433511D-2BB4-4770-B859-1454EBCCFCC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JO2739"/>
  <sheetViews>
    <sheetView tabSelected="1" zoomScale="85" zoomScaleNormal="85" workbookViewId="0">
      <pane ySplit="1" topLeftCell="A17" activePane="bottomLeft" state="frozen"/>
      <selection activeCell="O1" sqref="O1"/>
      <selection pane="bottomLeft" activeCell="A5" sqref="A5:XFD5"/>
    </sheetView>
  </sheetViews>
  <sheetFormatPr defaultColWidth="9" defaultRowHeight="25.15" customHeight="1" x14ac:dyDescent="0.25"/>
  <cols>
    <col min="1" max="1" width="12" style="30" customWidth="1"/>
    <col min="2" max="2" width="30" style="1" customWidth="1"/>
    <col min="3" max="3" width="13.5703125" style="1" bestFit="1" customWidth="1"/>
    <col min="4" max="4" width="19.140625" style="1" customWidth="1"/>
    <col min="5" max="5" width="14.28515625" style="1" bestFit="1" customWidth="1"/>
    <col min="6" max="6" width="13.7109375" style="1" bestFit="1" customWidth="1"/>
    <col min="7" max="7" width="15.5703125" style="1" bestFit="1" customWidth="1"/>
    <col min="8" max="8" width="14.7109375" style="11" customWidth="1"/>
    <col min="9" max="9" width="14.5703125" style="11" bestFit="1" customWidth="1"/>
    <col min="10" max="10" width="13.28515625" style="1" customWidth="1"/>
    <col min="11" max="11" width="17.42578125" style="1" customWidth="1"/>
    <col min="12" max="12" width="12.7109375" style="1" bestFit="1" customWidth="1"/>
    <col min="13" max="13" width="18.42578125" style="1" customWidth="1"/>
    <col min="14" max="15" width="14.7109375" style="1" customWidth="1"/>
    <col min="16" max="16" width="16.28515625" style="1" bestFit="1" customWidth="1"/>
    <col min="17" max="17" width="18.7109375" style="1" bestFit="1" customWidth="1"/>
    <col min="18" max="18" width="93.28515625" style="1" bestFit="1" customWidth="1"/>
    <col min="19" max="19" width="17.140625" style="1" customWidth="1"/>
    <col min="20" max="23" width="9" style="1"/>
    <col min="24" max="24" width="11.5703125" style="1" bestFit="1" customWidth="1"/>
    <col min="25" max="16384" width="9" style="1"/>
  </cols>
  <sheetData>
    <row r="1" spans="1:19" ht="25.15" customHeight="1" x14ac:dyDescent="0.25">
      <c r="A1" s="48" t="s">
        <v>41</v>
      </c>
      <c r="B1" t="s">
        <v>15</v>
      </c>
      <c r="C1"/>
      <c r="E1" s="2"/>
      <c r="F1" s="2"/>
      <c r="G1" s="2"/>
      <c r="H1" s="3"/>
      <c r="I1" s="3"/>
    </row>
    <row r="2" spans="1:19" ht="25.15" customHeight="1" x14ac:dyDescent="0.25">
      <c r="A2" s="47" t="s">
        <v>42</v>
      </c>
      <c r="B2" t="s">
        <v>43</v>
      </c>
      <c r="C2"/>
      <c r="D2" s="4"/>
      <c r="H2" s="12"/>
      <c r="I2" s="5"/>
      <c r="J2" s="6"/>
      <c r="K2" s="6"/>
      <c r="L2" s="6"/>
      <c r="M2" s="6"/>
      <c r="N2" s="6"/>
      <c r="O2" s="6"/>
      <c r="P2" s="6"/>
    </row>
    <row r="3" spans="1:19" ht="25.15" customHeight="1" thickBot="1" x14ac:dyDescent="0.3">
      <c r="A3" s="47" t="s">
        <v>44</v>
      </c>
      <c r="B3" t="s">
        <v>46</v>
      </c>
      <c r="C3"/>
      <c r="D3" s="4"/>
      <c r="H3" s="12"/>
      <c r="I3" s="5"/>
      <c r="J3" s="6"/>
      <c r="K3" s="6"/>
      <c r="L3" s="6"/>
      <c r="M3" s="6"/>
      <c r="N3" s="6"/>
      <c r="O3" s="6"/>
      <c r="P3" s="6"/>
    </row>
    <row r="4" spans="1:19" ht="25.15" customHeight="1" thickBot="1" x14ac:dyDescent="0.3">
      <c r="A4" s="47" t="s">
        <v>45</v>
      </c>
      <c r="B4" t="s">
        <v>46</v>
      </c>
      <c r="C4"/>
      <c r="D4" s="7"/>
      <c r="E4" s="7"/>
      <c r="F4" s="6"/>
      <c r="G4" s="6"/>
      <c r="H4" s="8"/>
      <c r="I4" s="8"/>
      <c r="J4" s="6"/>
      <c r="K4" s="6"/>
      <c r="L4" s="6"/>
      <c r="M4" s="6"/>
      <c r="Q4" s="9"/>
      <c r="R4" s="9"/>
    </row>
    <row r="5" spans="1:19" ht="35.1" customHeight="1" x14ac:dyDescent="0.25">
      <c r="A5" s="62" t="s">
        <v>26</v>
      </c>
      <c r="B5" s="44" t="s">
        <v>27</v>
      </c>
      <c r="C5" s="45" t="s">
        <v>28</v>
      </c>
      <c r="D5" s="31" t="s">
        <v>29</v>
      </c>
      <c r="E5" s="44" t="s">
        <v>30</v>
      </c>
      <c r="F5" s="44" t="s">
        <v>31</v>
      </c>
      <c r="G5" s="31" t="s">
        <v>32</v>
      </c>
      <c r="H5" s="63" t="s">
        <v>33</v>
      </c>
      <c r="I5" s="64" t="s">
        <v>0</v>
      </c>
      <c r="J5" s="44" t="s">
        <v>34</v>
      </c>
      <c r="K5" s="44" t="s">
        <v>35</v>
      </c>
      <c r="L5" s="44" t="s">
        <v>36</v>
      </c>
      <c r="M5" s="44" t="s">
        <v>37</v>
      </c>
      <c r="N5" s="44" t="s">
        <v>39</v>
      </c>
      <c r="O5" s="46" t="s">
        <v>38</v>
      </c>
      <c r="P5" s="44" t="s">
        <v>40</v>
      </c>
      <c r="Q5" s="44" t="s">
        <v>51</v>
      </c>
      <c r="R5" s="44" t="s">
        <v>1</v>
      </c>
    </row>
    <row r="6" spans="1:19" ht="25.15" customHeight="1" x14ac:dyDescent="0.25">
      <c r="A6" s="52"/>
      <c r="B6" s="49"/>
      <c r="C6" s="10"/>
      <c r="D6" s="10"/>
      <c r="E6" s="10"/>
      <c r="F6" s="10"/>
      <c r="G6" s="10"/>
      <c r="H6" s="10"/>
      <c r="I6" s="10"/>
      <c r="J6" s="20">
        <v>0.01</v>
      </c>
      <c r="K6" s="20">
        <v>0.05</v>
      </c>
      <c r="L6" s="20">
        <v>0.1</v>
      </c>
      <c r="M6" s="20">
        <v>0.1</v>
      </c>
      <c r="N6" s="10"/>
      <c r="O6" s="10"/>
      <c r="P6" s="10"/>
      <c r="Q6" s="21"/>
      <c r="R6" s="21"/>
    </row>
    <row r="7" spans="1:19" ht="25.15" customHeight="1" x14ac:dyDescent="0.25">
      <c r="A7" s="52">
        <v>59485</v>
      </c>
      <c r="B7" s="50" t="s">
        <v>24</v>
      </c>
      <c r="C7" s="34">
        <v>45196</v>
      </c>
      <c r="D7" s="35">
        <v>1</v>
      </c>
      <c r="E7" s="22">
        <v>499500</v>
      </c>
      <c r="F7" s="22">
        <v>234648</v>
      </c>
      <c r="G7" s="22">
        <f>ROUND(E7-F7,)</f>
        <v>264852</v>
      </c>
      <c r="H7" s="22">
        <f>ROUND(G7*18%,)</f>
        <v>47673</v>
      </c>
      <c r="I7" s="22">
        <f>G7+H7</f>
        <v>312525</v>
      </c>
      <c r="J7" s="22">
        <f>ROUND(G7*$J$6,)</f>
        <v>2649</v>
      </c>
      <c r="K7" s="22">
        <f>ROUND(G7*5%,)</f>
        <v>13243</v>
      </c>
      <c r="L7" s="22">
        <v>0</v>
      </c>
      <c r="M7" s="22">
        <v>0</v>
      </c>
      <c r="N7" s="36">
        <f>H7</f>
        <v>47673</v>
      </c>
      <c r="O7" s="22">
        <v>0</v>
      </c>
      <c r="P7" s="22">
        <f>ROUND(I7-SUM(J7:O7),)</f>
        <v>248960</v>
      </c>
      <c r="Q7" s="22">
        <v>248960</v>
      </c>
      <c r="R7" s="40" t="s">
        <v>2</v>
      </c>
    </row>
    <row r="8" spans="1:19" ht="25.15" customHeight="1" x14ac:dyDescent="0.25">
      <c r="A8" s="52">
        <v>59485</v>
      </c>
      <c r="B8" s="50" t="s">
        <v>24</v>
      </c>
      <c r="C8" s="34">
        <v>45229</v>
      </c>
      <c r="D8" s="35">
        <v>2</v>
      </c>
      <c r="E8" s="22">
        <v>832500</v>
      </c>
      <c r="F8" s="22">
        <v>446786</v>
      </c>
      <c r="G8" s="22">
        <f>E8-F8</f>
        <v>385714</v>
      </c>
      <c r="H8" s="22">
        <f>G8*18%</f>
        <v>69428.52</v>
      </c>
      <c r="I8" s="22">
        <f>G8+H8</f>
        <v>455142.52</v>
      </c>
      <c r="J8" s="22">
        <f>G8*1%</f>
        <v>3857.14</v>
      </c>
      <c r="K8" s="22">
        <f>G8*5%</f>
        <v>19285.7</v>
      </c>
      <c r="L8" s="22">
        <v>0</v>
      </c>
      <c r="M8" s="22">
        <f>G8*10%</f>
        <v>38571.4</v>
      </c>
      <c r="N8" s="36">
        <f>G8*18%</f>
        <v>69428.52</v>
      </c>
      <c r="O8" s="22">
        <v>0</v>
      </c>
      <c r="P8" s="22">
        <f>ROUND(I8-SUM(J8:O8),)</f>
        <v>324000</v>
      </c>
      <c r="Q8" s="22">
        <v>47673</v>
      </c>
      <c r="R8" s="40" t="s">
        <v>4</v>
      </c>
    </row>
    <row r="9" spans="1:19" ht="25.15" customHeight="1" x14ac:dyDescent="0.25">
      <c r="A9" s="52">
        <v>59485</v>
      </c>
      <c r="B9" s="50" t="s">
        <v>24</v>
      </c>
      <c r="C9" s="34">
        <v>45329</v>
      </c>
      <c r="D9" s="35">
        <v>5</v>
      </c>
      <c r="E9" s="22">
        <v>999000</v>
      </c>
      <c r="F9" s="22">
        <v>414558</v>
      </c>
      <c r="G9" s="22">
        <f>E9-F9</f>
        <v>584442</v>
      </c>
      <c r="H9" s="22">
        <f>G9*18%</f>
        <v>105199.56</v>
      </c>
      <c r="I9" s="22">
        <f>G9+H9</f>
        <v>689641.56</v>
      </c>
      <c r="J9" s="22">
        <f>G9*1%</f>
        <v>5844.42</v>
      </c>
      <c r="K9" s="22">
        <f>G9*5%</f>
        <v>29222.100000000002</v>
      </c>
      <c r="L9" s="22">
        <v>0</v>
      </c>
      <c r="M9" s="22">
        <v>0</v>
      </c>
      <c r="N9" s="36">
        <f>G9*18%</f>
        <v>105199.56</v>
      </c>
      <c r="O9" s="22">
        <v>0</v>
      </c>
      <c r="P9" s="22">
        <f>ROUND(I9-SUM(J9:O9),)</f>
        <v>549375</v>
      </c>
      <c r="Q9" s="22">
        <v>198000</v>
      </c>
      <c r="R9" s="40" t="s">
        <v>5</v>
      </c>
    </row>
    <row r="10" spans="1:19" ht="25.15" customHeight="1" x14ac:dyDescent="0.25">
      <c r="A10" s="52">
        <v>59485</v>
      </c>
      <c r="B10" s="50" t="s">
        <v>25</v>
      </c>
      <c r="C10" s="34">
        <v>45227</v>
      </c>
      <c r="D10" s="35">
        <v>1</v>
      </c>
      <c r="E10" s="22">
        <f>N7</f>
        <v>47673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36">
        <f>E10</f>
        <v>47673</v>
      </c>
      <c r="Q10" s="22">
        <v>126000</v>
      </c>
      <c r="R10" s="40" t="s">
        <v>6</v>
      </c>
    </row>
    <row r="11" spans="1:19" ht="25.15" customHeight="1" x14ac:dyDescent="0.25">
      <c r="A11" s="52">
        <v>59485</v>
      </c>
      <c r="B11" s="50" t="s">
        <v>25</v>
      </c>
      <c r="C11" s="34">
        <v>45265</v>
      </c>
      <c r="D11" s="35">
        <v>2</v>
      </c>
      <c r="E11" s="22">
        <f t="shared" ref="E11:E12" si="0">N8</f>
        <v>69428.52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36">
        <f t="shared" ref="P11:P12" si="1">E11</f>
        <v>69428.52</v>
      </c>
      <c r="Q11" s="22">
        <v>69429</v>
      </c>
      <c r="R11" s="40" t="s">
        <v>7</v>
      </c>
    </row>
    <row r="12" spans="1:19" ht="25.15" customHeight="1" x14ac:dyDescent="0.25">
      <c r="A12" s="52">
        <v>59485</v>
      </c>
      <c r="B12" s="50" t="s">
        <v>25</v>
      </c>
      <c r="C12" s="34">
        <v>45369</v>
      </c>
      <c r="D12" s="35">
        <v>5</v>
      </c>
      <c r="E12" s="22">
        <f t="shared" si="0"/>
        <v>105199.56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36">
        <f t="shared" si="1"/>
        <v>105199.56</v>
      </c>
      <c r="Q12" s="22">
        <v>148500</v>
      </c>
      <c r="R12" s="40" t="s">
        <v>49</v>
      </c>
    </row>
    <row r="13" spans="1:19" ht="34.5" customHeight="1" x14ac:dyDescent="0.25">
      <c r="A13" s="52">
        <v>59485</v>
      </c>
      <c r="B13" s="50" t="s">
        <v>50</v>
      </c>
      <c r="C13" s="13">
        <v>45478</v>
      </c>
      <c r="D13" s="24">
        <v>1</v>
      </c>
      <c r="E13" s="21">
        <v>765900</v>
      </c>
      <c r="F13" s="21">
        <v>414471.52</v>
      </c>
      <c r="G13" s="21">
        <f>E13-F13</f>
        <v>351428.48</v>
      </c>
      <c r="H13" s="21">
        <f>G13*18%</f>
        <v>63257.126399999994</v>
      </c>
      <c r="I13" s="21">
        <f>G13+H13</f>
        <v>414685.60639999999</v>
      </c>
      <c r="J13" s="21">
        <f>G13*1%</f>
        <v>3514.2847999999999</v>
      </c>
      <c r="K13" s="21">
        <f>G13*5%</f>
        <v>17571.423999999999</v>
      </c>
      <c r="L13" s="21">
        <v>0</v>
      </c>
      <c r="M13" s="21">
        <v>0</v>
      </c>
      <c r="N13" s="53">
        <f>G13*18%</f>
        <v>63257.126399999994</v>
      </c>
      <c r="O13" s="21">
        <v>166500</v>
      </c>
      <c r="P13" s="21">
        <f>ROUND(I13-SUM(J13:O13),)</f>
        <v>163843</v>
      </c>
      <c r="Q13" s="21">
        <v>400876</v>
      </c>
      <c r="R13" s="54" t="s">
        <v>48</v>
      </c>
    </row>
    <row r="14" spans="1:19" ht="25.15" customHeight="1" thickBot="1" x14ac:dyDescent="0.3">
      <c r="A14" s="52">
        <v>59485</v>
      </c>
      <c r="B14" s="50" t="s">
        <v>25</v>
      </c>
      <c r="C14" s="34">
        <v>45533</v>
      </c>
      <c r="D14" s="35">
        <v>1</v>
      </c>
      <c r="E14" s="22">
        <f>N13</f>
        <v>63257.126399999994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36">
        <f>E14</f>
        <v>63257.126399999994</v>
      </c>
      <c r="Q14" s="22">
        <v>105200</v>
      </c>
      <c r="R14" s="40" t="s">
        <v>13</v>
      </c>
    </row>
    <row r="15" spans="1:19" ht="25.15" customHeight="1" thickBot="1" x14ac:dyDescent="0.3">
      <c r="A15" s="52">
        <v>59485</v>
      </c>
      <c r="B15" s="50" t="s">
        <v>24</v>
      </c>
      <c r="C15" s="34">
        <v>45723</v>
      </c>
      <c r="D15" s="35">
        <v>7</v>
      </c>
      <c r="E15" s="22">
        <v>233100</v>
      </c>
      <c r="F15" s="22">
        <v>0</v>
      </c>
      <c r="G15" s="22">
        <f>E15-F15</f>
        <v>233100</v>
      </c>
      <c r="H15" s="22">
        <f>G15*18%</f>
        <v>41958</v>
      </c>
      <c r="I15" s="22">
        <f>G15+H15</f>
        <v>275058</v>
      </c>
      <c r="J15" s="22">
        <f>G15*1%</f>
        <v>2331</v>
      </c>
      <c r="K15" s="22">
        <f>G15*5%</f>
        <v>11655</v>
      </c>
      <c r="L15" s="22">
        <v>0</v>
      </c>
      <c r="M15" s="22">
        <v>0</v>
      </c>
      <c r="N15" s="36">
        <f>G15*18%</f>
        <v>41958</v>
      </c>
      <c r="O15" s="22">
        <v>233100</v>
      </c>
      <c r="P15" s="37"/>
      <c r="Q15" s="22">
        <v>247500</v>
      </c>
      <c r="R15" s="40" t="s">
        <v>17</v>
      </c>
      <c r="S15" s="38">
        <v>-13986</v>
      </c>
    </row>
    <row r="16" spans="1:19" ht="39" customHeight="1" x14ac:dyDescent="0.25">
      <c r="A16" s="52">
        <v>59485</v>
      </c>
      <c r="B16" s="50" t="s">
        <v>24</v>
      </c>
      <c r="C16" s="13">
        <v>45600</v>
      </c>
      <c r="D16" s="24">
        <v>2</v>
      </c>
      <c r="E16" s="21">
        <v>38571</v>
      </c>
      <c r="F16" s="22">
        <v>0</v>
      </c>
      <c r="G16" s="21"/>
      <c r="H16" s="21"/>
      <c r="I16" s="21"/>
      <c r="J16" s="21"/>
      <c r="K16" s="21"/>
      <c r="L16" s="21"/>
      <c r="M16" s="21"/>
      <c r="N16" s="21"/>
      <c r="O16" s="21"/>
      <c r="P16" s="21">
        <v>38571</v>
      </c>
      <c r="Q16" s="21">
        <v>99000</v>
      </c>
      <c r="R16" s="54" t="s">
        <v>18</v>
      </c>
    </row>
    <row r="17" spans="1:18" ht="25.15" customHeight="1" x14ac:dyDescent="0.25">
      <c r="A17" s="52">
        <v>59485</v>
      </c>
      <c r="B17" s="51"/>
      <c r="C17" s="13"/>
      <c r="D17" s="24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2">
        <v>198000</v>
      </c>
      <c r="R17" s="40" t="s">
        <v>22</v>
      </c>
    </row>
    <row r="18" spans="1:18" ht="25.15" customHeight="1" x14ac:dyDescent="0.25">
      <c r="A18" s="52">
        <v>59486</v>
      </c>
      <c r="B18" s="51" t="s">
        <v>3</v>
      </c>
      <c r="C18" s="34">
        <v>45229</v>
      </c>
      <c r="D18" s="35">
        <v>4</v>
      </c>
      <c r="E18" s="22">
        <v>204750</v>
      </c>
      <c r="F18" s="22">
        <v>100791</v>
      </c>
      <c r="G18" s="22">
        <f>ROUND(E18-F18,)</f>
        <v>103959</v>
      </c>
      <c r="H18" s="22">
        <f>ROUND(G18*18%,)</f>
        <v>18713</v>
      </c>
      <c r="I18" s="22">
        <f>G18+H18</f>
        <v>122672</v>
      </c>
      <c r="J18" s="22">
        <f>ROUND(G18*$J$6,)</f>
        <v>1040</v>
      </c>
      <c r="K18" s="22">
        <f>ROUND(G18*5%,)</f>
        <v>5198</v>
      </c>
      <c r="L18" s="22">
        <v>0</v>
      </c>
      <c r="M18" s="22">
        <v>0</v>
      </c>
      <c r="N18" s="36">
        <f>H18</f>
        <v>18713</v>
      </c>
      <c r="O18" s="22">
        <v>0</v>
      </c>
      <c r="P18" s="22">
        <f>ROUND(I18-SUM(J18:O18),)</f>
        <v>97721</v>
      </c>
      <c r="Q18" s="22">
        <v>97721</v>
      </c>
      <c r="R18" s="40" t="s">
        <v>8</v>
      </c>
    </row>
    <row r="19" spans="1:18" ht="25.15" customHeight="1" x14ac:dyDescent="0.25">
      <c r="A19" s="52">
        <v>59486</v>
      </c>
      <c r="B19" s="50" t="s">
        <v>25</v>
      </c>
      <c r="C19" s="39">
        <v>45265</v>
      </c>
      <c r="D19" s="35">
        <v>4</v>
      </c>
      <c r="E19" s="22">
        <f>N18</f>
        <v>18713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36">
        <f>E19</f>
        <v>18713</v>
      </c>
      <c r="Q19" s="22">
        <v>18713</v>
      </c>
      <c r="R19" s="40" t="s">
        <v>9</v>
      </c>
    </row>
    <row r="20" spans="1:18" ht="25.15" customHeight="1" x14ac:dyDescent="0.25">
      <c r="A20" s="52">
        <v>59486</v>
      </c>
      <c r="B20" s="51" t="s">
        <v>3</v>
      </c>
      <c r="C20" s="34">
        <v>45478</v>
      </c>
      <c r="D20" s="35">
        <v>2</v>
      </c>
      <c r="E20" s="22">
        <v>341250</v>
      </c>
      <c r="F20" s="22">
        <v>51525</v>
      </c>
      <c r="G20" s="22">
        <f>ROUND(E20-F20,)</f>
        <v>289725</v>
      </c>
      <c r="H20" s="22">
        <f>ROUND(G20*18%,)</f>
        <v>52151</v>
      </c>
      <c r="I20" s="22">
        <f>G20+H20</f>
        <v>341876</v>
      </c>
      <c r="J20" s="22">
        <f>ROUND(G20*$J$6,)</f>
        <v>2897</v>
      </c>
      <c r="K20" s="22">
        <f>ROUND(G20*5%,)</f>
        <v>14486</v>
      </c>
      <c r="L20" s="22">
        <v>0</v>
      </c>
      <c r="M20" s="22">
        <v>0</v>
      </c>
      <c r="N20" s="36">
        <f>H20</f>
        <v>52151</v>
      </c>
      <c r="O20" s="22">
        <v>0</v>
      </c>
      <c r="P20" s="22">
        <f>ROUND(I20-SUM(J20:O20),)</f>
        <v>272342</v>
      </c>
      <c r="Q20" s="22">
        <v>250000</v>
      </c>
      <c r="R20" s="41" t="s">
        <v>16</v>
      </c>
    </row>
    <row r="21" spans="1:18" ht="25.15" customHeight="1" x14ac:dyDescent="0.25">
      <c r="A21" s="52">
        <v>59486</v>
      </c>
      <c r="B21" s="50" t="s">
        <v>25</v>
      </c>
      <c r="C21" s="34">
        <v>45533</v>
      </c>
      <c r="D21" s="35">
        <v>2</v>
      </c>
      <c r="E21" s="22">
        <f>N20</f>
        <v>52151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36">
        <f>E21</f>
        <v>52151</v>
      </c>
      <c r="Q21" s="22">
        <v>99000</v>
      </c>
      <c r="R21" s="40" t="s">
        <v>19</v>
      </c>
    </row>
    <row r="22" spans="1:18" ht="25.15" customHeight="1" x14ac:dyDescent="0.25">
      <c r="A22" s="52">
        <v>59486</v>
      </c>
      <c r="B22" s="51" t="s">
        <v>3</v>
      </c>
      <c r="C22" s="34">
        <v>45723</v>
      </c>
      <c r="D22" s="35">
        <v>8</v>
      </c>
      <c r="E22" s="22">
        <v>682500</v>
      </c>
      <c r="F22" s="22">
        <v>310069</v>
      </c>
      <c r="G22" s="22">
        <f>ROUND(E22-F22,)</f>
        <v>372431</v>
      </c>
      <c r="H22" s="22">
        <f>ROUND(G22*18%,)</f>
        <v>67038</v>
      </c>
      <c r="I22" s="22">
        <f>G22+H22</f>
        <v>439469</v>
      </c>
      <c r="J22" s="22">
        <f>ROUND(G22*$J$6,)</f>
        <v>3724</v>
      </c>
      <c r="K22" s="22">
        <f>ROUND(G22*5%,)</f>
        <v>18622</v>
      </c>
      <c r="L22" s="22">
        <v>0</v>
      </c>
      <c r="M22" s="22">
        <v>0</v>
      </c>
      <c r="N22" s="36">
        <f>H22</f>
        <v>67038</v>
      </c>
      <c r="O22" s="22">
        <v>0</v>
      </c>
      <c r="P22" s="22">
        <f>ROUND(I22-SUM(J22:O22),)</f>
        <v>350085</v>
      </c>
      <c r="Q22" s="21"/>
      <c r="R22" s="25"/>
    </row>
    <row r="23" spans="1:18" ht="25.15" customHeight="1" x14ac:dyDescent="0.25">
      <c r="A23" s="52">
        <v>59487</v>
      </c>
      <c r="B23" s="51" t="s">
        <v>47</v>
      </c>
      <c r="C23" s="34">
        <v>45229</v>
      </c>
      <c r="D23" s="35">
        <v>3</v>
      </c>
      <c r="E23" s="22">
        <v>380250</v>
      </c>
      <c r="F23" s="22">
        <v>170291</v>
      </c>
      <c r="G23" s="22">
        <f>ROUND(E23-F23,)</f>
        <v>209959</v>
      </c>
      <c r="H23" s="22">
        <f>ROUND(G23*18%,)</f>
        <v>37793</v>
      </c>
      <c r="I23" s="22">
        <f>G23+H23</f>
        <v>247752</v>
      </c>
      <c r="J23" s="22">
        <f>ROUND(G23*$J$6,)</f>
        <v>2100</v>
      </c>
      <c r="K23" s="22">
        <f>ROUND(G23*5%,)</f>
        <v>10498</v>
      </c>
      <c r="L23" s="22">
        <v>0</v>
      </c>
      <c r="M23" s="22">
        <v>0</v>
      </c>
      <c r="N23" s="36">
        <f>H23</f>
        <v>37793</v>
      </c>
      <c r="O23" s="22">
        <v>0</v>
      </c>
      <c r="P23" s="22">
        <f>ROUND(I23-SUM(J23:O23),)</f>
        <v>197361</v>
      </c>
      <c r="Q23" s="22">
        <v>197361</v>
      </c>
      <c r="R23" s="40" t="s">
        <v>10</v>
      </c>
    </row>
    <row r="24" spans="1:18" ht="25.15" customHeight="1" x14ac:dyDescent="0.25">
      <c r="A24" s="52">
        <v>59487</v>
      </c>
      <c r="B24" s="50" t="s">
        <v>25</v>
      </c>
      <c r="C24" s="43"/>
      <c r="D24" s="35">
        <v>3</v>
      </c>
      <c r="E24" s="22">
        <f>N23</f>
        <v>37793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36">
        <f>E24</f>
        <v>37793</v>
      </c>
      <c r="Q24" s="22">
        <v>37793</v>
      </c>
      <c r="R24" s="40" t="s">
        <v>11</v>
      </c>
    </row>
    <row r="25" spans="1:18" ht="25.15" customHeight="1" x14ac:dyDescent="0.25">
      <c r="A25" s="52">
        <v>59487</v>
      </c>
      <c r="B25" s="51" t="s">
        <v>47</v>
      </c>
      <c r="C25" s="43">
        <v>45369</v>
      </c>
      <c r="D25" s="35">
        <v>6</v>
      </c>
      <c r="E25" s="32">
        <f>2535000*25%</f>
        <v>633750</v>
      </c>
      <c r="F25" s="22">
        <v>80906</v>
      </c>
      <c r="G25" s="22">
        <f>ROUND(E25-F25,)</f>
        <v>552844</v>
      </c>
      <c r="H25" s="22">
        <f>ROUND(G25*18%,)</f>
        <v>99512</v>
      </c>
      <c r="I25" s="22">
        <f>G25+H25</f>
        <v>652356</v>
      </c>
      <c r="J25" s="22">
        <f>ROUND(G25*$J$6,)</f>
        <v>5528</v>
      </c>
      <c r="K25" s="22">
        <f>ROUND(G25*5%,)</f>
        <v>27642</v>
      </c>
      <c r="L25" s="22">
        <v>0</v>
      </c>
      <c r="M25" s="22">
        <v>0</v>
      </c>
      <c r="N25" s="36">
        <f>H25</f>
        <v>99512</v>
      </c>
      <c r="O25" s="22"/>
      <c r="P25" s="22">
        <f>ROUND(I25-SUM(J25:O25),)</f>
        <v>519674</v>
      </c>
      <c r="Q25" s="22">
        <v>519674</v>
      </c>
      <c r="R25" s="40" t="s">
        <v>12</v>
      </c>
    </row>
    <row r="26" spans="1:18" ht="24.75" customHeight="1" x14ac:dyDescent="0.25">
      <c r="A26" s="52">
        <v>59487</v>
      </c>
      <c r="B26" s="50" t="s">
        <v>25</v>
      </c>
      <c r="C26" s="43"/>
      <c r="D26" s="35">
        <v>6</v>
      </c>
      <c r="E26" s="22">
        <f>N25</f>
        <v>99512</v>
      </c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36">
        <f>E26</f>
        <v>99512</v>
      </c>
      <c r="Q26" s="22">
        <v>99512</v>
      </c>
      <c r="R26" s="40" t="s">
        <v>14</v>
      </c>
    </row>
    <row r="27" spans="1:18" ht="25.15" customHeight="1" x14ac:dyDescent="0.25">
      <c r="A27" s="52">
        <v>59487</v>
      </c>
      <c r="B27" s="51" t="s">
        <v>47</v>
      </c>
      <c r="C27" s="43">
        <v>45517</v>
      </c>
      <c r="D27" s="35">
        <v>4</v>
      </c>
      <c r="E27" s="22">
        <v>253500</v>
      </c>
      <c r="F27" s="22">
        <v>209143</v>
      </c>
      <c r="G27" s="22">
        <f>ROUND(E27-F27,)</f>
        <v>44357</v>
      </c>
      <c r="H27" s="22">
        <f>ROUND(G27*18%,)</f>
        <v>7984</v>
      </c>
      <c r="I27" s="22">
        <f>G27+H27</f>
        <v>52341</v>
      </c>
      <c r="J27" s="22">
        <f>ROUND(G27*$J$6,)</f>
        <v>444</v>
      </c>
      <c r="K27" s="22">
        <f>ROUND(G27*5%,)</f>
        <v>2218</v>
      </c>
      <c r="L27" s="22">
        <v>0</v>
      </c>
      <c r="M27" s="22">
        <v>0</v>
      </c>
      <c r="N27" s="36">
        <f>H27</f>
        <v>7984</v>
      </c>
      <c r="O27" s="22"/>
      <c r="P27" s="22">
        <f>ROUND(I27-SUM(J27:O27),)</f>
        <v>41695</v>
      </c>
      <c r="Q27" s="22">
        <v>99000</v>
      </c>
      <c r="R27" s="40" t="s">
        <v>20</v>
      </c>
    </row>
    <row r="28" spans="1:18" ht="25.15" customHeight="1" x14ac:dyDescent="0.25">
      <c r="A28" s="52">
        <v>59487</v>
      </c>
      <c r="B28" s="50" t="s">
        <v>25</v>
      </c>
      <c r="C28" s="43"/>
      <c r="D28" s="35">
        <v>4</v>
      </c>
      <c r="E28" s="22">
        <f>N27</f>
        <v>7984</v>
      </c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36">
        <f>E28</f>
        <v>7984</v>
      </c>
      <c r="Q28" s="22">
        <v>495000</v>
      </c>
      <c r="R28" s="40" t="s">
        <v>21</v>
      </c>
    </row>
    <row r="29" spans="1:18" ht="25.15" customHeight="1" x14ac:dyDescent="0.25">
      <c r="A29" s="52">
        <v>59487</v>
      </c>
      <c r="B29" s="51" t="s">
        <v>47</v>
      </c>
      <c r="C29" s="43">
        <v>45587</v>
      </c>
      <c r="D29" s="35">
        <v>5</v>
      </c>
      <c r="E29" s="22">
        <v>912600</v>
      </c>
      <c r="F29" s="22">
        <v>159353</v>
      </c>
      <c r="G29" s="22">
        <f>ROUND(E29-F29,)</f>
        <v>753247</v>
      </c>
      <c r="H29" s="22">
        <f>ROUND(G29*18%,)</f>
        <v>135584</v>
      </c>
      <c r="I29" s="22">
        <f>G29+H29</f>
        <v>888831</v>
      </c>
      <c r="J29" s="22">
        <f>ROUND(G29*$J$6,)</f>
        <v>7532</v>
      </c>
      <c r="K29" s="22">
        <f>ROUND(G29*5%,)</f>
        <v>37662</v>
      </c>
      <c r="L29" s="22">
        <v>0</v>
      </c>
      <c r="M29" s="22">
        <v>0</v>
      </c>
      <c r="N29" s="36">
        <f>H29</f>
        <v>135584</v>
      </c>
      <c r="O29" s="22"/>
      <c r="P29" s="22">
        <f>ROUND(I29-SUM(J29:O29),)</f>
        <v>708053</v>
      </c>
      <c r="Q29" s="22">
        <v>200000</v>
      </c>
      <c r="R29" s="42" t="s">
        <v>23</v>
      </c>
    </row>
    <row r="30" spans="1:18" ht="25.15" customHeight="1" x14ac:dyDescent="0.25">
      <c r="A30" s="52">
        <v>59487</v>
      </c>
      <c r="B30" s="50" t="s">
        <v>25</v>
      </c>
      <c r="C30" s="43"/>
      <c r="D30" s="35">
        <v>5</v>
      </c>
      <c r="E30" s="22">
        <f>N29</f>
        <v>135584</v>
      </c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36">
        <f>E30</f>
        <v>135584</v>
      </c>
      <c r="Q30" s="21"/>
      <c r="R30" s="25"/>
    </row>
    <row r="31" spans="1:18" ht="25.15" customHeight="1" thickBot="1" x14ac:dyDescent="0.3">
      <c r="A31" s="32">
        <v>59487</v>
      </c>
      <c r="B31" s="23" t="s">
        <v>47</v>
      </c>
      <c r="C31" s="34">
        <v>45723</v>
      </c>
      <c r="D31" s="35">
        <v>6</v>
      </c>
      <c r="E31" s="22">
        <v>354900</v>
      </c>
      <c r="F31" s="22">
        <v>15260</v>
      </c>
      <c r="G31" s="22">
        <f>ROUND(E31-F31,)</f>
        <v>339640</v>
      </c>
      <c r="H31" s="22">
        <f>ROUND(G31*18%,)</f>
        <v>61135</v>
      </c>
      <c r="I31" s="22">
        <f>G31+H31</f>
        <v>400775</v>
      </c>
      <c r="J31" s="22">
        <f>ROUND(G31*$J$6,)</f>
        <v>3396</v>
      </c>
      <c r="K31" s="22">
        <f>ROUND(G31*5%,)</f>
        <v>16982</v>
      </c>
      <c r="L31" s="22">
        <v>0</v>
      </c>
      <c r="M31" s="22">
        <v>0</v>
      </c>
      <c r="N31" s="36">
        <f>H31</f>
        <v>61135</v>
      </c>
      <c r="O31" s="22">
        <v>126750</v>
      </c>
      <c r="P31" s="22">
        <f>ROUND(I31-SUM(J31:O31),)</f>
        <v>192512</v>
      </c>
      <c r="Q31" s="21"/>
      <c r="R31" s="25"/>
    </row>
    <row r="32" spans="1:18" ht="25.15" customHeight="1" x14ac:dyDescent="0.25">
      <c r="A32" s="31"/>
      <c r="B32" s="27"/>
      <c r="C32" s="27"/>
      <c r="D32" s="27"/>
      <c r="E32" s="27"/>
      <c r="F32" s="27"/>
      <c r="G32" s="27"/>
      <c r="H32" s="27"/>
      <c r="I32" s="27"/>
      <c r="J32" s="28"/>
      <c r="K32" s="28"/>
      <c r="L32" s="28"/>
      <c r="M32" s="28"/>
      <c r="N32" s="28"/>
      <c r="O32" s="28"/>
      <c r="P32" s="28"/>
      <c r="Q32" s="28">
        <f>SUM(Q7:Q29)</f>
        <v>4002912</v>
      </c>
      <c r="R32" s="27"/>
    </row>
    <row r="33" spans="1:18" ht="25.15" customHeight="1" x14ac:dyDescent="0.25">
      <c r="A33" s="32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</row>
    <row r="34" spans="1:18" ht="25.15" customHeight="1" thickBot="1" x14ac:dyDescent="0.3">
      <c r="A34" s="33"/>
      <c r="B34" s="14"/>
      <c r="C34" s="14"/>
      <c r="D34" s="14"/>
      <c r="E34" s="14"/>
      <c r="F34" s="14"/>
      <c r="G34" s="14"/>
      <c r="H34" s="14"/>
      <c r="I34" s="14"/>
      <c r="J34" s="26"/>
      <c r="K34" s="26"/>
      <c r="L34" s="26"/>
      <c r="M34" s="26"/>
      <c r="N34" s="26"/>
      <c r="O34" s="26"/>
      <c r="P34" s="14"/>
      <c r="Q34" s="26"/>
      <c r="R34" s="14"/>
    </row>
    <row r="36" spans="1:18" ht="25.15" customHeight="1" x14ac:dyDescent="0.25">
      <c r="H36" s="3"/>
      <c r="I36" s="3"/>
    </row>
    <row r="37" spans="1:18" ht="25.15" customHeight="1" x14ac:dyDescent="0.25">
      <c r="D37" s="15"/>
      <c r="E37" s="15"/>
      <c r="H37" s="1"/>
      <c r="I37" s="15"/>
      <c r="J37" s="16"/>
      <c r="K37" s="16"/>
      <c r="L37" s="17"/>
      <c r="M37" s="15"/>
      <c r="N37" s="17"/>
    </row>
    <row r="38" spans="1:18" ht="25.15" customHeight="1" thickBot="1" x14ac:dyDescent="0.3">
      <c r="D38" s="15"/>
      <c r="E38" s="15"/>
      <c r="H38" s="18"/>
      <c r="I38" s="15"/>
      <c r="J38" s="16"/>
      <c r="K38" s="16"/>
      <c r="L38" s="17"/>
      <c r="M38" s="15"/>
      <c r="N38" s="17"/>
    </row>
    <row r="39" spans="1:18" ht="25.15" customHeight="1" thickBot="1" x14ac:dyDescent="0.3">
      <c r="D39" s="15"/>
      <c r="E39" s="15"/>
      <c r="H39" s="3"/>
      <c r="I39" s="3"/>
      <c r="L39" s="61"/>
      <c r="M39" s="61"/>
      <c r="N39" s="61"/>
      <c r="O39" s="61"/>
    </row>
    <row r="40" spans="1:18" ht="25.15" customHeight="1" thickBot="1" x14ac:dyDescent="0.3">
      <c r="D40" s="15"/>
      <c r="E40" s="15"/>
      <c r="H40" s="3"/>
      <c r="I40" s="3"/>
      <c r="L40" s="55"/>
      <c r="M40" s="55"/>
      <c r="N40" s="55"/>
      <c r="O40" s="55"/>
    </row>
    <row r="41" spans="1:18" ht="25.15" customHeight="1" thickBot="1" x14ac:dyDescent="0.3">
      <c r="D41" s="15"/>
      <c r="E41" s="15"/>
      <c r="H41" s="3"/>
      <c r="I41" s="3"/>
      <c r="L41" s="55"/>
      <c r="M41" s="55"/>
      <c r="N41" s="56"/>
      <c r="O41" s="56"/>
    </row>
    <row r="42" spans="1:18" ht="25.15" customHeight="1" thickBot="1" x14ac:dyDescent="0.3">
      <c r="D42" s="19"/>
      <c r="E42" s="19"/>
      <c r="H42" s="3"/>
      <c r="I42" s="3"/>
      <c r="L42" s="55"/>
      <c r="M42" s="55"/>
      <c r="N42" s="56"/>
      <c r="O42" s="56"/>
    </row>
    <row r="43" spans="1:18" ht="25.15" customHeight="1" thickBot="1" x14ac:dyDescent="0.3">
      <c r="H43" s="3"/>
      <c r="I43" s="3"/>
      <c r="L43" s="55"/>
      <c r="M43" s="55"/>
      <c r="N43" s="56"/>
      <c r="O43" s="56"/>
    </row>
    <row r="44" spans="1:18" ht="25.15" customHeight="1" thickBot="1" x14ac:dyDescent="0.3">
      <c r="H44" s="3"/>
      <c r="I44" s="3"/>
      <c r="L44" s="57"/>
      <c r="M44" s="58"/>
      <c r="N44" s="59"/>
      <c r="O44" s="60"/>
    </row>
    <row r="45" spans="1:18" ht="25.15" customHeight="1" x14ac:dyDescent="0.25">
      <c r="H45" s="3"/>
      <c r="I45" s="3"/>
    </row>
    <row r="2739" spans="4331:4331" ht="25.15" customHeight="1" x14ac:dyDescent="0.25">
      <c r="FJO2739" s="29"/>
    </row>
  </sheetData>
  <autoFilter ref="A5:FJO32" xr:uid="{00000000-0001-0000-0000-000000000000}"/>
  <mergeCells count="10">
    <mergeCell ref="L43:M43"/>
    <mergeCell ref="N43:O43"/>
    <mergeCell ref="L44:M44"/>
    <mergeCell ref="N44:O44"/>
    <mergeCell ref="L39:O39"/>
    <mergeCell ref="L40:O40"/>
    <mergeCell ref="L41:M41"/>
    <mergeCell ref="N41:O41"/>
    <mergeCell ref="L42:M42"/>
    <mergeCell ref="N42:O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2025-10-31T11:41:50Z</dcterms:modified>
</cp:coreProperties>
</file>